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/>
  <mc:AlternateContent xmlns:mc="http://schemas.openxmlformats.org/markup-compatibility/2006">
    <mc:Choice Requires="x15">
      <x15ac:absPath xmlns:x15ac="http://schemas.microsoft.com/office/spreadsheetml/2010/11/ac" url="C:\Users\fbecquembois\Desktop\Dossier becquembois-2015-2016-17\SRH JH\2026-2027\"/>
    </mc:Choice>
  </mc:AlternateContent>
  <xr:revisionPtr revIDLastSave="0" documentId="13_ncr:1_{1AC346FD-4C17-4F0A-B557-0E95B4533255}" xr6:coauthVersionLast="36" xr6:coauthVersionMax="47" xr10:uidLastSave="{00000000-0000-0000-0000-000000000000}"/>
  <bookViews>
    <workbookView xWindow="0" yWindow="0" windowWidth="17280" windowHeight="8985" activeTab="5" xr2:uid="{00000000-000D-0000-FFFF-FFFF00000000}"/>
  </bookViews>
  <sheets>
    <sheet name="Mode emploi" sheetId="1" r:id="rId1"/>
    <sheet name="Parametres" sheetId="2" r:id="rId2"/>
    <sheet name="Hypotheses" sheetId="3" r:id="rId3"/>
    <sheet name="BPU" sheetId="4" r:id="rId4"/>
    <sheet name="DQE" sheetId="5" r:id="rId5"/>
    <sheet name="Synthese" sheetId="6" r:id="rId6"/>
    <sheet name="Analyse offres" sheetId="7" r:id="rId7"/>
  </sheets>
  <calcPr calcId="191029"/>
</workbook>
</file>

<file path=xl/calcChain.xml><?xml version="1.0" encoding="utf-8"?>
<calcChain xmlns="http://schemas.openxmlformats.org/spreadsheetml/2006/main">
  <c r="F33" i="7" l="1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D8" i="6"/>
  <c r="N27" i="5"/>
  <c r="K27" i="5"/>
  <c r="G27" i="5"/>
  <c r="N26" i="5"/>
  <c r="K26" i="5"/>
  <c r="G26" i="5"/>
  <c r="N25" i="5"/>
  <c r="K25" i="5"/>
  <c r="G25" i="5"/>
  <c r="N24" i="5"/>
  <c r="K24" i="5"/>
  <c r="G24" i="5"/>
  <c r="N23" i="5"/>
  <c r="K23" i="5"/>
  <c r="G23" i="5"/>
  <c r="N22" i="5"/>
  <c r="K22" i="5"/>
  <c r="G22" i="5"/>
  <c r="N21" i="5"/>
  <c r="K21" i="5"/>
  <c r="G21" i="5"/>
  <c r="N20" i="5"/>
  <c r="K20" i="5"/>
  <c r="G20" i="5"/>
  <c r="N19" i="5"/>
  <c r="K19" i="5"/>
  <c r="G19" i="5"/>
  <c r="N18" i="5"/>
  <c r="K18" i="5"/>
  <c r="G18" i="5"/>
  <c r="N17" i="5"/>
  <c r="K17" i="5"/>
  <c r="G17" i="5"/>
  <c r="N16" i="5"/>
  <c r="K16" i="5"/>
  <c r="G16" i="5"/>
  <c r="N15" i="5"/>
  <c r="K15" i="5"/>
  <c r="G15" i="5"/>
  <c r="N14" i="5"/>
  <c r="K14" i="5"/>
  <c r="G14" i="5"/>
  <c r="N13" i="5"/>
  <c r="K13" i="5"/>
  <c r="G13" i="5"/>
  <c r="N12" i="5"/>
  <c r="K12" i="5"/>
  <c r="G12" i="5"/>
  <c r="N11" i="5"/>
  <c r="K11" i="5"/>
  <c r="G11" i="5"/>
  <c r="N10" i="5"/>
  <c r="K10" i="5"/>
  <c r="G10" i="5"/>
  <c r="N9" i="5"/>
  <c r="K9" i="5"/>
  <c r="G9" i="5"/>
  <c r="N8" i="5"/>
  <c r="K8" i="5"/>
  <c r="G8" i="5"/>
  <c r="N7" i="5"/>
  <c r="K7" i="5"/>
  <c r="G7" i="5"/>
  <c r="N6" i="5"/>
  <c r="K6" i="5"/>
  <c r="G6" i="5"/>
  <c r="N5" i="5"/>
  <c r="K5" i="5"/>
  <c r="G5" i="5"/>
  <c r="N4" i="5"/>
  <c r="K4" i="5"/>
  <c r="G4" i="5"/>
  <c r="G27" i="3"/>
  <c r="E27" i="5" s="1"/>
  <c r="E27" i="3"/>
  <c r="D27" i="5" s="1"/>
  <c r="G26" i="3"/>
  <c r="E26" i="5" s="1"/>
  <c r="E26" i="3"/>
  <c r="D26" i="5" s="1"/>
  <c r="J26" i="5" s="1"/>
  <c r="G25" i="3"/>
  <c r="E25" i="5" s="1"/>
  <c r="E25" i="3"/>
  <c r="D25" i="5" s="1"/>
  <c r="G24" i="3"/>
  <c r="E24" i="5" s="1"/>
  <c r="E24" i="3"/>
  <c r="D24" i="5" s="1"/>
  <c r="G23" i="3"/>
  <c r="H23" i="3" s="1"/>
  <c r="F23" i="5" s="1"/>
  <c r="E23" i="3"/>
  <c r="D23" i="5" s="1"/>
  <c r="G22" i="3"/>
  <c r="H22" i="3" s="1"/>
  <c r="F22" i="5" s="1"/>
  <c r="E22" i="3"/>
  <c r="D22" i="5" s="1"/>
  <c r="G21" i="3"/>
  <c r="E21" i="5" s="1"/>
  <c r="E21" i="3"/>
  <c r="D21" i="5" s="1"/>
  <c r="J21" i="5" s="1"/>
  <c r="G20" i="3"/>
  <c r="E20" i="5" s="1"/>
  <c r="E20" i="3"/>
  <c r="D20" i="5" s="1"/>
  <c r="G19" i="3"/>
  <c r="E19" i="5" s="1"/>
  <c r="E19" i="3"/>
  <c r="D19" i="5" s="1"/>
  <c r="G18" i="3"/>
  <c r="H18" i="3" s="1"/>
  <c r="F18" i="5" s="1"/>
  <c r="E18" i="3"/>
  <c r="D18" i="5" s="1"/>
  <c r="G17" i="3"/>
  <c r="E17" i="5" s="1"/>
  <c r="E17" i="3"/>
  <c r="D17" i="5" s="1"/>
  <c r="G16" i="3"/>
  <c r="E16" i="5" s="1"/>
  <c r="E16" i="3"/>
  <c r="D16" i="5" s="1"/>
  <c r="J16" i="5" s="1"/>
  <c r="G15" i="3"/>
  <c r="H15" i="3" s="1"/>
  <c r="F15" i="5" s="1"/>
  <c r="L15" i="5" s="1"/>
  <c r="E15" i="3"/>
  <c r="D15" i="5" s="1"/>
  <c r="G14" i="3"/>
  <c r="E14" i="5" s="1"/>
  <c r="E14" i="3"/>
  <c r="D14" i="5" s="1"/>
  <c r="G13" i="3"/>
  <c r="H13" i="3" s="1"/>
  <c r="F13" i="5" s="1"/>
  <c r="E13" i="3"/>
  <c r="D13" i="5" s="1"/>
  <c r="G12" i="3"/>
  <c r="H12" i="3" s="1"/>
  <c r="F12" i="5" s="1"/>
  <c r="E12" i="3"/>
  <c r="D12" i="5" s="1"/>
  <c r="G11" i="3"/>
  <c r="E11" i="5" s="1"/>
  <c r="E11" i="3"/>
  <c r="D11" i="5" s="1"/>
  <c r="J11" i="5" s="1"/>
  <c r="G10" i="3"/>
  <c r="E10" i="5" s="1"/>
  <c r="E10" i="3"/>
  <c r="D10" i="5" s="1"/>
  <c r="G9" i="3"/>
  <c r="E9" i="5" s="1"/>
  <c r="E9" i="3"/>
  <c r="D9" i="5" s="1"/>
  <c r="G8" i="3"/>
  <c r="H8" i="3" s="1"/>
  <c r="F8" i="5" s="1"/>
  <c r="E8" i="3"/>
  <c r="D8" i="5" s="1"/>
  <c r="G7" i="3"/>
  <c r="E7" i="5" s="1"/>
  <c r="E7" i="3"/>
  <c r="D7" i="5" s="1"/>
  <c r="G6" i="3"/>
  <c r="E6" i="5" s="1"/>
  <c r="E6" i="3"/>
  <c r="D6" i="5" s="1"/>
  <c r="J6" i="5" s="1"/>
  <c r="G5" i="3"/>
  <c r="E5" i="5" s="1"/>
  <c r="E5" i="3"/>
  <c r="D5" i="5" s="1"/>
  <c r="G4" i="3"/>
  <c r="E4" i="5" s="1"/>
  <c r="E4" i="3"/>
  <c r="D4" i="5" s="1"/>
  <c r="D14" i="2"/>
  <c r="D13" i="2"/>
  <c r="D12" i="2"/>
  <c r="D11" i="2"/>
  <c r="H17" i="3" l="1"/>
  <c r="F17" i="5" s="1"/>
  <c r="I17" i="5" s="1"/>
  <c r="E13" i="5"/>
  <c r="H9" i="3"/>
  <c r="F9" i="5" s="1"/>
  <c r="I9" i="5" s="1"/>
  <c r="H5" i="3"/>
  <c r="F5" i="5" s="1"/>
  <c r="L5" i="5" s="1"/>
  <c r="H25" i="3"/>
  <c r="F25" i="5" s="1"/>
  <c r="L25" i="5" s="1"/>
  <c r="H20" i="3"/>
  <c r="F20" i="5" s="1"/>
  <c r="L20" i="5" s="1"/>
  <c r="J24" i="5"/>
  <c r="H24" i="5"/>
  <c r="J14" i="5"/>
  <c r="H14" i="5"/>
  <c r="J19" i="5"/>
  <c r="H19" i="5"/>
  <c r="J4" i="5"/>
  <c r="H4" i="5"/>
  <c r="J9" i="5"/>
  <c r="H9" i="5"/>
  <c r="H10" i="3"/>
  <c r="F10" i="5" s="1"/>
  <c r="L10" i="5" s="1"/>
  <c r="H14" i="3"/>
  <c r="F14" i="5" s="1"/>
  <c r="I14" i="5" s="1"/>
  <c r="E8" i="5"/>
  <c r="E15" i="5"/>
  <c r="H7" i="3"/>
  <c r="F7" i="5" s="1"/>
  <c r="L7" i="5" s="1"/>
  <c r="H19" i="3"/>
  <c r="F19" i="5" s="1"/>
  <c r="L19" i="5" s="1"/>
  <c r="H27" i="3"/>
  <c r="F27" i="5" s="1"/>
  <c r="I27" i="5" s="1"/>
  <c r="H4" i="3"/>
  <c r="F4" i="5" s="1"/>
  <c r="I4" i="5" s="1"/>
  <c r="H24" i="3"/>
  <c r="F24" i="5" s="1"/>
  <c r="L24" i="5" s="1"/>
  <c r="E18" i="5"/>
  <c r="E23" i="5"/>
  <c r="L12" i="5"/>
  <c r="I12" i="5"/>
  <c r="J7" i="5"/>
  <c r="H7" i="5"/>
  <c r="H15" i="5"/>
  <c r="J15" i="5"/>
  <c r="J23" i="5"/>
  <c r="H23" i="5"/>
  <c r="J27" i="5"/>
  <c r="H27" i="5"/>
  <c r="H20" i="5"/>
  <c r="J20" i="5"/>
  <c r="L23" i="5"/>
  <c r="I23" i="5"/>
  <c r="J8" i="5"/>
  <c r="H8" i="5"/>
  <c r="J12" i="5"/>
  <c r="H12" i="5"/>
  <c r="L8" i="5"/>
  <c r="I8" i="5"/>
  <c r="H25" i="5"/>
  <c r="J25" i="5"/>
  <c r="L17" i="5"/>
  <c r="H10" i="5"/>
  <c r="J10" i="5"/>
  <c r="J18" i="5"/>
  <c r="H18" i="5"/>
  <c r="J22" i="5"/>
  <c r="H22" i="5"/>
  <c r="H5" i="5"/>
  <c r="J5" i="5"/>
  <c r="J13" i="5"/>
  <c r="H13" i="5"/>
  <c r="J17" i="5"/>
  <c r="H17" i="5"/>
  <c r="L13" i="5"/>
  <c r="I13" i="5"/>
  <c r="L18" i="5"/>
  <c r="I18" i="5"/>
  <c r="L22" i="5"/>
  <c r="I22" i="5"/>
  <c r="H11" i="3"/>
  <c r="F11" i="5" s="1"/>
  <c r="H21" i="3"/>
  <c r="F21" i="5" s="1"/>
  <c r="E12" i="5"/>
  <c r="I15" i="5"/>
  <c r="M15" i="5" s="1"/>
  <c r="O15" i="5" s="1"/>
  <c r="E22" i="5"/>
  <c r="H6" i="5"/>
  <c r="H11" i="5"/>
  <c r="H16" i="5"/>
  <c r="H21" i="5"/>
  <c r="H26" i="5"/>
  <c r="H6" i="3"/>
  <c r="F6" i="5" s="1"/>
  <c r="H16" i="3"/>
  <c r="F16" i="5" s="1"/>
  <c r="H26" i="3"/>
  <c r="F26" i="5" s="1"/>
  <c r="L9" i="5" l="1"/>
  <c r="M9" i="5" s="1"/>
  <c r="O9" i="5" s="1"/>
  <c r="I5" i="5"/>
  <c r="M5" i="5" s="1"/>
  <c r="O5" i="5" s="1"/>
  <c r="L27" i="5"/>
  <c r="I20" i="5"/>
  <c r="M20" i="5" s="1"/>
  <c r="O20" i="5" s="1"/>
  <c r="I25" i="5"/>
  <c r="M25" i="5" s="1"/>
  <c r="O25" i="5" s="1"/>
  <c r="M8" i="5"/>
  <c r="O8" i="5" s="1"/>
  <c r="I24" i="5"/>
  <c r="M24" i="5" s="1"/>
  <c r="O24" i="5" s="1"/>
  <c r="M27" i="5"/>
  <c r="O27" i="5" s="1"/>
  <c r="L4" i="5"/>
  <c r="M4" i="5" s="1"/>
  <c r="O4" i="5" s="1"/>
  <c r="M22" i="5"/>
  <c r="O22" i="5" s="1"/>
  <c r="I10" i="5"/>
  <c r="M10" i="5" s="1"/>
  <c r="O10" i="5" s="1"/>
  <c r="L14" i="5"/>
  <c r="M14" i="5" s="1"/>
  <c r="O14" i="5" s="1"/>
  <c r="M12" i="5"/>
  <c r="O12" i="5" s="1"/>
  <c r="M18" i="5"/>
  <c r="O18" i="5" s="1"/>
  <c r="I19" i="5"/>
  <c r="M19" i="5" s="1"/>
  <c r="O19" i="5" s="1"/>
  <c r="I7" i="5"/>
  <c r="M7" i="5" s="1"/>
  <c r="O7" i="5" s="1"/>
  <c r="M17" i="5"/>
  <c r="O17" i="5" s="1"/>
  <c r="M23" i="5"/>
  <c r="O23" i="5" s="1"/>
  <c r="L21" i="5"/>
  <c r="I21" i="5"/>
  <c r="I11" i="5"/>
  <c r="L11" i="5"/>
  <c r="L26" i="5"/>
  <c r="I26" i="5"/>
  <c r="M26" i="5" s="1"/>
  <c r="O26" i="5" s="1"/>
  <c r="L16" i="5"/>
  <c r="I16" i="5"/>
  <c r="M16" i="5" s="1"/>
  <c r="L6" i="5"/>
  <c r="I6" i="5"/>
  <c r="M13" i="5"/>
  <c r="O13" i="5" s="1"/>
  <c r="M6" i="5" l="1"/>
  <c r="M29" i="5" s="1"/>
  <c r="M21" i="5"/>
  <c r="M11" i="5"/>
  <c r="B6" i="6"/>
  <c r="O6" i="5"/>
  <c r="C6" i="6" s="1"/>
  <c r="H4" i="6"/>
  <c r="O11" i="5"/>
  <c r="I5" i="6" s="1"/>
  <c r="B5" i="6"/>
  <c r="H5" i="6"/>
  <c r="O16" i="5"/>
  <c r="H6" i="6"/>
  <c r="B4" i="6"/>
  <c r="O21" i="5"/>
  <c r="I7" i="6"/>
  <c r="C7" i="6"/>
  <c r="H7" i="6"/>
  <c r="B7" i="6"/>
  <c r="I4" i="6" l="1"/>
  <c r="C5" i="6"/>
  <c r="I6" i="6"/>
  <c r="B8" i="6"/>
  <c r="O29" i="5"/>
  <c r="C4" i="6"/>
  <c r="C8" i="6" l="1"/>
  <c r="D7" i="6" l="1"/>
  <c r="D6" i="6"/>
  <c r="D5" i="6"/>
  <c r="D4" i="6"/>
</calcChain>
</file>

<file path=xl/sharedStrings.xml><?xml version="1.0" encoding="utf-8"?>
<sst xmlns="http://schemas.openxmlformats.org/spreadsheetml/2006/main" count="263" uniqueCount="87">
  <si>
    <t>MAPA Déchets - BPU / DQE - Groupement des lycées de Beauvais</t>
  </si>
  <si>
    <t>Utilisation du classeur</t>
  </si>
  <si>
    <t>1. Compléter la feuille Hypotheses avec le tonnage constaté sur 4 semaines, par établissement et par lot.</t>
  </si>
  <si>
    <t>2. Transmettre la feuille BPU aux candidats. Les cellules jaunes sont à compléter par les entreprises.</t>
  </si>
  <si>
    <t>4. Chaque établissement doit être facturé séparément, par lot, au poids réellement collecté, avec justificatif de pesée.</t>
  </si>
  <si>
    <t>5. Le titulaire doit fournir une attestation de traitement/valorisation et les éléments de traçabilité réglementaires.</t>
  </si>
  <si>
    <t>6. Fréquence minimale : biodéchets = 2 passages/semaine ; autres déchets = 1 passage/semaine.</t>
  </si>
  <si>
    <t>7. Les prix sont en HT. Le taux de TVA par défaut est modifiable dans Parametres.</t>
  </si>
  <si>
    <t>Paramètres généraux du DQE</t>
  </si>
  <si>
    <t>Paramètre</t>
  </si>
  <si>
    <t>Valeur</t>
  </si>
  <si>
    <t>Nombre de semaines de collecte</t>
  </si>
  <si>
    <t>Base du relevé de tonnage transmis (semaines)</t>
  </si>
  <si>
    <t>TVA par défaut</t>
  </si>
  <si>
    <t>Nombre de mois pour l'attestation</t>
  </si>
  <si>
    <t>Lot</t>
  </si>
  <si>
    <t>Désignation</t>
  </si>
  <si>
    <t>Passages/semaine min.</t>
  </si>
  <si>
    <t>Passages annuels</t>
  </si>
  <si>
    <t>Observation</t>
  </si>
  <si>
    <t>Biodéchets</t>
  </si>
  <si>
    <t>Deux passages minimum par semaine</t>
  </si>
  <si>
    <t>Déchets ménagers</t>
  </si>
  <si>
    <t>Un passage minimum par semaine</t>
  </si>
  <si>
    <t>Papier - cartons</t>
  </si>
  <si>
    <t>Plastiques</t>
  </si>
  <si>
    <t>Hypothèses de tonnage par établissement et par lot</t>
  </si>
  <si>
    <t>Établissement</t>
  </si>
  <si>
    <t>Fréquence min. / semaine</t>
  </si>
  <si>
    <t>Tonnage constaté sur 4 semaines (kg)</t>
  </si>
  <si>
    <t>Projection annuelle (kg)</t>
  </si>
  <si>
    <t>Projection annuelle (tonnes)</t>
  </si>
  <si>
    <t>Source / observation</t>
  </si>
  <si>
    <t>Statut</t>
  </si>
  <si>
    <t>Lycée Félix Faure</t>
  </si>
  <si>
    <t>Lycée François Truffaut</t>
  </si>
  <si>
    <t>Lycée Paul Langevin</t>
  </si>
  <si>
    <t>Lycée Camille Corot</t>
  </si>
  <si>
    <t>Lycée Les Jacobins</t>
  </si>
  <si>
    <t>Lycée Jeanne Hachette</t>
  </si>
  <si>
    <t>Bordereau des Prix Unitaires - BPU à compléter par le candidat</t>
  </si>
  <si>
    <t>Type de contenant proposé</t>
  </si>
  <si>
    <t>Volume unitaire (L)</t>
  </si>
  <si>
    <t>Nb contenants inclus</t>
  </si>
  <si>
    <t>Prix mise à disposition conteneurs / semaine HT</t>
  </si>
  <si>
    <t>Prix collecte / passage HT</t>
  </si>
  <si>
    <t>Prix traitement / tonne HT</t>
  </si>
  <si>
    <t>Prix pesée et traçabilité / enlèvement HT</t>
  </si>
  <si>
    <t>Prix attestation traitement / mois HT</t>
  </si>
  <si>
    <t>Autres frais annuels HT</t>
  </si>
  <si>
    <t>Remise / recette valorisation par tonne HT à déduire</t>
  </si>
  <si>
    <t>Commentaire</t>
  </si>
  <si>
    <t>Détail Quantitatif Estimatif - DQE comparatif automatique</t>
  </si>
  <si>
    <t>Projection kg</t>
  </si>
  <si>
    <t>Projection tonnes</t>
  </si>
  <si>
    <t>Coût conteneurs HT</t>
  </si>
  <si>
    <t>Coût collecte HT</t>
  </si>
  <si>
    <t>Coût traitement HT</t>
  </si>
  <si>
    <t>Coût pesée/traçabilité HT</t>
  </si>
  <si>
    <t>Coût attestations HT</t>
  </si>
  <si>
    <t>Autres frais / valorisation HT</t>
  </si>
  <si>
    <t>Total estimatif HT</t>
  </si>
  <si>
    <t>TVA</t>
  </si>
  <si>
    <t>Total estimatif TTC</t>
  </si>
  <si>
    <t>TOTAL DQE</t>
  </si>
  <si>
    <t>Synthèse estimative par établissement et par lot</t>
  </si>
  <si>
    <t>Total HT</t>
  </si>
  <si>
    <t>Total TTC</t>
  </si>
  <si>
    <t>Part du total TTC</t>
  </si>
  <si>
    <t>TOTAL</t>
  </si>
  <si>
    <t>Grille d'analyse des offres - critères proposés</t>
  </si>
  <si>
    <t>Candidat</t>
  </si>
  <si>
    <t>Total /100</t>
  </si>
  <si>
    <t>Rang</t>
  </si>
  <si>
    <t>Observations</t>
  </si>
  <si>
    <t>Offre retenue ?</t>
  </si>
  <si>
    <t>Détail attendu pour l'appréciation qualitative</t>
  </si>
  <si>
    <t>Note calculée à partir du DQE comparatif, en privilégiant l'offre économiquement la plus avantageuse.</t>
  </si>
  <si>
    <t>Tri, réemploi, compostage, méthanisation, recyclage, valorisation matière, limitation de l'enfouissement/incinération, qualité des exutoires et preuves de traitement.</t>
  </si>
  <si>
    <t>Entreprise locale ou relais opérationnels dans l'Oise, les Hauts-de-France ou les régions limitrophes ; réduction des distances de collecte.</t>
  </si>
  <si>
    <t>Contenants adaptés, pesée individualisée par établissement, facturation par établissement et par lot, attestations de traitement conformes.</t>
  </si>
  <si>
    <t>3. Le DQE calcule automatiquement le coût estimatif annuel sur 36 semaines. Il sert à comparer les offres et ne vaut pas engagement de volume.</t>
  </si>
  <si>
    <t>données non fournies</t>
  </si>
  <si>
    <t>Prix /50</t>
  </si>
  <si>
    <t>Cercle vertueux ancrage territorial/20</t>
  </si>
  <si>
    <t>Conteneurs, pesage, facturation et traçabilité /30</t>
  </si>
  <si>
    <t>Cercle vertueux et valorisation 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</si>
</sst>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4">
    <font>
      <sz val="11"/>
      <name val="Carlito"/>
    </font>
    <font>
      <b/>
      <sz val="14"/>
      <color rgb="FFFFFFFF"/>
      <name val="Carlito"/>
    </font>
    <font>
      <b/>
      <sz val="11"/>
      <color rgb="FF1F4E78"/>
      <name val="Carlito"/>
    </font>
    <font>
      <b/>
      <sz val="11"/>
      <color rgb="FFFFFFF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FF2CC"/>
      </patternFill>
    </fill>
    <fill>
      <patternFill patternType="solid">
        <f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3" fillId="4" borderId="0" xfId="0" applyFont="1" applyFill="1" applyAlignment="1">
      <alignment horizontal="center" vertical="center" wrapText="1"/>
    </xf>
    <xf numFmtId="10" fontId="0" fillId="0" borderId="0" xfId="0" applyNumberFormat="1"/>
    <xf numFmtId="1" fontId="0" fillId="0" borderId="0" xfId="0" applyNumberFormat="1"/>
    <xf numFmtId="0" fontId="0" fillId="5" borderId="0" xfId="0" applyFill="1"/>
    <xf numFmtId="0" fontId="0" fillId="6" borderId="0" xfId="0" applyFill="1"/>
    <xf numFmtId="4" fontId="0" fillId="5" borderId="0" xfId="0" applyNumberFormat="1" applyFill="1"/>
    <xf numFmtId="4" fontId="0" fillId="6" borderId="0" xfId="0" applyNumberFormat="1" applyFill="1"/>
    <xf numFmtId="164" fontId="0" fillId="5" borderId="0" xfId="0" applyNumberFormat="1" applyFill="1"/>
    <xf numFmtId="164" fontId="0" fillId="6" borderId="0" xfId="0" applyNumberFormat="1" applyFill="1"/>
    <xf numFmtId="164" fontId="0" fillId="0" borderId="0" xfId="0" applyNumberFormat="1"/>
    <xf numFmtId="164" fontId="2" fillId="3" borderId="0" xfId="0" applyNumberFormat="1" applyFont="1" applyFill="1" applyAlignment="1">
      <alignment horizontal="center" vertical="center" wrapText="1"/>
    </xf>
    <xf numFmtId="10" fontId="0" fillId="6" borderId="0" xfId="0" applyNumberFormat="1" applyFill="1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Hypotheses" displayName="TableHypotheses" ref="A3:J27">
  <tableColumns count="10">
    <tableColumn id="1" xr3:uid="{00000000-0010-0000-0000-000001000000}" name="Lot"/>
    <tableColumn id="2" xr3:uid="{00000000-0010-0000-0000-000002000000}" name="Désignation"/>
    <tableColumn id="3" xr3:uid="{00000000-0010-0000-0000-000003000000}" name="Établissement"/>
    <tableColumn id="4" xr3:uid="{00000000-0010-0000-0000-000004000000}" name="Fréquence min. / semaine"/>
    <tableColumn id="5" xr3:uid="{00000000-0010-0000-0000-000005000000}" name="Passages annuels"/>
    <tableColumn id="6" xr3:uid="{00000000-0010-0000-0000-000006000000}" name="Tonnage constaté sur 4 semaines (kg)"/>
    <tableColumn id="7" xr3:uid="{00000000-0010-0000-0000-000007000000}" name="Projection annuelle (kg)"/>
    <tableColumn id="8" xr3:uid="{00000000-0010-0000-0000-000008000000}" name="Projection annuelle (tonnes)"/>
    <tableColumn id="9" xr3:uid="{00000000-0010-0000-0000-000009000000}" name="Source / observation"/>
    <tableColumn id="10" xr3:uid="{00000000-0010-0000-0000-00000A000000}" name="Statut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BPU" displayName="TableBPU" ref="A3:O27">
  <tableColumns count="15">
    <tableColumn id="1" xr3:uid="{00000000-0010-0000-0100-000001000000}" name="Lot"/>
    <tableColumn id="2" xr3:uid="{00000000-0010-0000-0100-000002000000}" name="Désignation"/>
    <tableColumn id="3" xr3:uid="{00000000-0010-0000-0100-000003000000}" name="Établissement"/>
    <tableColumn id="4" xr3:uid="{00000000-0010-0000-0100-000004000000}" name="Fréquence min. / semaine"/>
    <tableColumn id="5" xr3:uid="{00000000-0010-0000-0100-000005000000}" name="Type de contenant proposé"/>
    <tableColumn id="6" xr3:uid="{00000000-0010-0000-0100-000006000000}" name="Volume unitaire (L)"/>
    <tableColumn id="7" xr3:uid="{00000000-0010-0000-0100-000007000000}" name="Nb contenants inclus"/>
    <tableColumn id="8" xr3:uid="{00000000-0010-0000-0100-000008000000}" name="Prix mise à disposition conteneurs / semaine HT"/>
    <tableColumn id="9" xr3:uid="{00000000-0010-0000-0100-000009000000}" name="Prix collecte / passage HT"/>
    <tableColumn id="10" xr3:uid="{00000000-0010-0000-0100-00000A000000}" name="Prix traitement / tonne HT"/>
    <tableColumn id="11" xr3:uid="{00000000-0010-0000-0100-00000B000000}" name="Prix pesée et traçabilité / enlèvement HT"/>
    <tableColumn id="12" xr3:uid="{00000000-0010-0000-0100-00000C000000}" name="Prix attestation traitement / mois HT"/>
    <tableColumn id="13" xr3:uid="{00000000-0010-0000-0100-00000D000000}" name="Autres frais annuels HT"/>
    <tableColumn id="14" xr3:uid="{00000000-0010-0000-0100-00000E000000}" name="Remise / recette valorisation par tonne HT à déduire"/>
    <tableColumn id="15" xr3:uid="{00000000-0010-0000-0100-00000F000000}" name="Commentair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DQE" displayName="TableDQE" ref="A3:O27">
  <tableColumns count="15">
    <tableColumn id="1" xr3:uid="{00000000-0010-0000-0200-000001000000}" name="Lot"/>
    <tableColumn id="2" xr3:uid="{00000000-0010-0000-0200-000002000000}" name="Désignation"/>
    <tableColumn id="3" xr3:uid="{00000000-0010-0000-0200-000003000000}" name="Établissement"/>
    <tableColumn id="4" xr3:uid="{00000000-0010-0000-0200-000004000000}" name="Passages annuels"/>
    <tableColumn id="5" xr3:uid="{00000000-0010-0000-0200-000005000000}" name="Projection kg"/>
    <tableColumn id="6" xr3:uid="{00000000-0010-0000-0200-000006000000}" name="Projection tonnes"/>
    <tableColumn id="7" xr3:uid="{00000000-0010-0000-0200-000007000000}" name="Coût conteneurs HT"/>
    <tableColumn id="8" xr3:uid="{00000000-0010-0000-0200-000008000000}" name="Coût collecte HT"/>
    <tableColumn id="9" xr3:uid="{00000000-0010-0000-0200-000009000000}" name="Coût traitement HT"/>
    <tableColumn id="10" xr3:uid="{00000000-0010-0000-0200-00000A000000}" name="Coût pesée/traçabilité HT"/>
    <tableColumn id="11" xr3:uid="{00000000-0010-0000-0200-00000B000000}" name="Coût attestations HT"/>
    <tableColumn id="12" xr3:uid="{00000000-0010-0000-0200-00000C000000}" name="Autres frais / valorisation HT"/>
    <tableColumn id="13" xr3:uid="{00000000-0010-0000-0200-00000D000000}" name="Total estimatif HT"/>
    <tableColumn id="14" xr3:uid="{00000000-0010-0000-0200-00000E000000}" name="TVA"/>
    <tableColumn id="15" xr3:uid="{00000000-0010-0000-0200-00000F000000}" name="Total estimatif TTC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Analyse" displayName="TableAnalyse" ref="A3:I33">
  <tableColumns count="9">
    <tableColumn id="1" xr3:uid="{00000000-0010-0000-0300-000001000000}" name="Candidat"/>
    <tableColumn id="2" xr3:uid="{00000000-0010-0000-0300-000002000000}" name="Lot"/>
    <tableColumn id="3" xr3:uid="{00000000-0010-0000-0300-000003000000}" name="Prix /50"/>
    <tableColumn id="4" xr3:uid="{00000000-0010-0000-0300-000004000000}" name="Cercle vertueux et valorisation /20"/>
    <tableColumn id="6" xr3:uid="{00000000-0010-0000-0300-000006000000}" name="Conteneurs, pesage, facturation et traçabilité /30"/>
    <tableColumn id="7" xr3:uid="{00000000-0010-0000-0300-000007000000}" name="Total /100"/>
    <tableColumn id="8" xr3:uid="{00000000-0010-0000-0300-000008000000}" name="Rang"/>
    <tableColumn id="9" xr3:uid="{00000000-0010-0000-0300-000009000000}" name="Observations"/>
    <tableColumn id="10" xr3:uid="{00000000-0010-0000-0300-00000A000000}" name="Offre retenue ?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zoomScale="170" zoomScaleNormal="170" workbookViewId="0">
      <selection activeCell="A8" sqref="A8"/>
    </sheetView>
  </sheetViews>
  <sheetFormatPr baseColWidth="10" defaultColWidth="8.875" defaultRowHeight="14.25"/>
  <cols>
    <col min="1" max="1" width="110" customWidth="1"/>
  </cols>
  <sheetData>
    <row r="1" spans="1:15" ht="18">
      <c r="A1" s="15" t="s">
        <v>0</v>
      </c>
      <c r="B1" s="15"/>
      <c r="C1" s="15"/>
      <c r="D1" s="15"/>
      <c r="E1" s="15"/>
      <c r="F1" s="15"/>
      <c r="G1" s="15"/>
      <c r="H1" s="15"/>
      <c r="I1" s="2"/>
      <c r="J1" s="2"/>
      <c r="K1" s="2"/>
      <c r="L1" s="2"/>
      <c r="M1" s="2"/>
      <c r="N1" s="2"/>
      <c r="O1" s="2"/>
    </row>
    <row r="3" spans="1:15" ht="15">
      <c r="A3" s="16" t="s">
        <v>1</v>
      </c>
      <c r="B3" s="16"/>
      <c r="C3" s="16"/>
      <c r="D3" s="16"/>
      <c r="E3" s="16"/>
      <c r="F3" s="16"/>
      <c r="G3" s="16"/>
      <c r="H3" s="16"/>
    </row>
    <row r="5" spans="1:15">
      <c r="A5" s="2" t="s">
        <v>2</v>
      </c>
      <c r="B5" s="2"/>
      <c r="C5" s="2"/>
      <c r="D5" s="2"/>
      <c r="E5" s="2"/>
      <c r="F5" s="2"/>
      <c r="G5" s="2"/>
      <c r="H5" s="2"/>
    </row>
    <row r="6" spans="1:15">
      <c r="A6" s="2" t="s">
        <v>3</v>
      </c>
      <c r="B6" s="2"/>
      <c r="C6" s="2"/>
      <c r="D6" s="2"/>
      <c r="E6" s="2"/>
      <c r="F6" s="2"/>
      <c r="G6" s="2"/>
      <c r="H6" s="2"/>
    </row>
    <row r="7" spans="1:15" ht="28.5">
      <c r="A7" s="2" t="s">
        <v>81</v>
      </c>
      <c r="B7" s="2"/>
      <c r="C7" s="2"/>
      <c r="D7" s="2"/>
      <c r="E7" s="2"/>
      <c r="F7" s="2"/>
      <c r="G7" s="2"/>
      <c r="H7" s="2"/>
    </row>
    <row r="8" spans="1:15">
      <c r="A8" s="2" t="s">
        <v>4</v>
      </c>
      <c r="B8" s="2"/>
      <c r="C8" s="2"/>
      <c r="D8" s="2"/>
      <c r="E8" s="2"/>
      <c r="F8" s="2"/>
      <c r="G8" s="2"/>
      <c r="H8" s="2"/>
    </row>
    <row r="9" spans="1:15">
      <c r="A9" s="2" t="s">
        <v>5</v>
      </c>
      <c r="B9" s="2"/>
      <c r="C9" s="2"/>
      <c r="D9" s="2"/>
      <c r="E9" s="2"/>
      <c r="F9" s="2"/>
      <c r="G9" s="2"/>
      <c r="H9" s="2"/>
    </row>
    <row r="10" spans="1:15">
      <c r="A10" s="2" t="s">
        <v>6</v>
      </c>
      <c r="B10" s="2"/>
      <c r="C10" s="2"/>
      <c r="D10" s="2"/>
      <c r="E10" s="2"/>
      <c r="F10" s="2"/>
      <c r="G10" s="2"/>
      <c r="H10" s="2"/>
    </row>
    <row r="11" spans="1:15">
      <c r="A11" s="2" t="s">
        <v>7</v>
      </c>
      <c r="B11" s="2"/>
      <c r="C11" s="2"/>
      <c r="D11" s="2"/>
      <c r="E11" s="2"/>
      <c r="F11" s="2"/>
      <c r="G11" s="2"/>
      <c r="H11" s="2"/>
    </row>
  </sheetData>
  <mergeCells count="2">
    <mergeCell ref="A1:H1"/>
    <mergeCell ref="A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4"/>
  <sheetViews>
    <sheetView zoomScale="120" zoomScaleNormal="120" workbookViewId="0">
      <selection activeCell="B5" sqref="B5"/>
    </sheetView>
  </sheetViews>
  <sheetFormatPr baseColWidth="10" defaultColWidth="8.875" defaultRowHeight="14.25"/>
  <cols>
    <col min="1" max="1" width="41.25" customWidth="1"/>
    <col min="2" max="5" width="24" customWidth="1"/>
  </cols>
  <sheetData>
    <row r="1" spans="1:15" ht="18">
      <c r="A1" s="15" t="s">
        <v>8</v>
      </c>
      <c r="B1" s="15"/>
      <c r="C1" s="15"/>
      <c r="D1" s="15"/>
      <c r="E1" s="15"/>
      <c r="F1" s="15"/>
      <c r="G1" s="15"/>
      <c r="H1" s="15"/>
      <c r="I1" s="2"/>
      <c r="J1" s="2"/>
      <c r="K1" s="2"/>
      <c r="L1" s="2"/>
      <c r="M1" s="2"/>
      <c r="N1" s="2"/>
      <c r="O1" s="2"/>
    </row>
    <row r="3" spans="1:15" ht="15">
      <c r="A3" s="3" t="s">
        <v>9</v>
      </c>
      <c r="B3" s="3" t="s">
        <v>10</v>
      </c>
    </row>
    <row r="4" spans="1:15">
      <c r="A4" t="s">
        <v>11</v>
      </c>
      <c r="B4">
        <v>36</v>
      </c>
    </row>
    <row r="5" spans="1:15">
      <c r="A5" t="s">
        <v>12</v>
      </c>
      <c r="B5">
        <v>4</v>
      </c>
    </row>
    <row r="6" spans="1:15">
      <c r="A6" t="s">
        <v>13</v>
      </c>
      <c r="B6" s="4">
        <v>0.2</v>
      </c>
    </row>
    <row r="7" spans="1:15">
      <c r="A7" t="s">
        <v>14</v>
      </c>
      <c r="B7">
        <v>12</v>
      </c>
    </row>
    <row r="10" spans="1:15" ht="15">
      <c r="A10" s="3" t="s">
        <v>15</v>
      </c>
      <c r="B10" s="3" t="s">
        <v>16</v>
      </c>
      <c r="C10" s="3" t="s">
        <v>17</v>
      </c>
      <c r="D10" s="3" t="s">
        <v>18</v>
      </c>
      <c r="E10" s="3" t="s">
        <v>19</v>
      </c>
    </row>
    <row r="11" spans="1:15">
      <c r="A11">
        <v>1</v>
      </c>
      <c r="B11" t="s">
        <v>20</v>
      </c>
      <c r="C11">
        <v>2</v>
      </c>
      <c r="D11" s="5">
        <f t="shared" ref="D11:D14" si="0">C11*$B$4</f>
        <v>72</v>
      </c>
      <c r="E11" t="s">
        <v>21</v>
      </c>
    </row>
    <row r="12" spans="1:15">
      <c r="A12">
        <v>2</v>
      </c>
      <c r="B12" t="s">
        <v>22</v>
      </c>
      <c r="C12">
        <v>1</v>
      </c>
      <c r="D12" s="5">
        <f t="shared" si="0"/>
        <v>36</v>
      </c>
      <c r="E12" t="s">
        <v>23</v>
      </c>
    </row>
    <row r="13" spans="1:15">
      <c r="A13">
        <v>3</v>
      </c>
      <c r="B13" t="s">
        <v>24</v>
      </c>
      <c r="C13">
        <v>1</v>
      </c>
      <c r="D13" s="5">
        <f t="shared" si="0"/>
        <v>36</v>
      </c>
      <c r="E13" t="s">
        <v>23</v>
      </c>
    </row>
    <row r="14" spans="1:15">
      <c r="A14">
        <v>4</v>
      </c>
      <c r="B14" t="s">
        <v>25</v>
      </c>
      <c r="C14">
        <v>1</v>
      </c>
      <c r="D14" s="5">
        <f t="shared" si="0"/>
        <v>36</v>
      </c>
      <c r="E14" t="s">
        <v>23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7"/>
  <sheetViews>
    <sheetView zoomScale="120" zoomScaleNormal="120" workbookViewId="0">
      <selection activeCell="I28" sqref="I28"/>
    </sheetView>
  </sheetViews>
  <sheetFormatPr baseColWidth="10" defaultColWidth="8.875" defaultRowHeight="14.25"/>
  <cols>
    <col min="1" max="1" width="8" customWidth="1"/>
    <col min="2" max="3" width="24" customWidth="1"/>
    <col min="4" max="8" width="18" customWidth="1"/>
    <col min="9" max="9" width="36.75" customWidth="1"/>
    <col min="10" max="10" width="24" customWidth="1"/>
  </cols>
  <sheetData>
    <row r="1" spans="1:15" ht="18">
      <c r="A1" s="15" t="s">
        <v>26</v>
      </c>
      <c r="B1" s="15"/>
      <c r="C1" s="15"/>
      <c r="D1" s="15"/>
      <c r="E1" s="15"/>
      <c r="F1" s="15"/>
      <c r="G1" s="15"/>
      <c r="H1" s="15"/>
      <c r="I1" s="15"/>
      <c r="J1" s="15"/>
      <c r="K1" s="2"/>
      <c r="L1" s="2"/>
      <c r="M1" s="2"/>
      <c r="N1" s="2"/>
      <c r="O1" s="2"/>
    </row>
    <row r="3" spans="1:15" ht="30">
      <c r="A3" s="3" t="s">
        <v>15</v>
      </c>
      <c r="B3" s="3" t="s">
        <v>16</v>
      </c>
      <c r="C3" s="3" t="s">
        <v>27</v>
      </c>
      <c r="D3" s="3" t="s">
        <v>28</v>
      </c>
      <c r="E3" s="3" t="s">
        <v>18</v>
      </c>
      <c r="F3" s="3" t="s">
        <v>29</v>
      </c>
      <c r="G3" s="3" t="s">
        <v>30</v>
      </c>
      <c r="H3" s="3" t="s">
        <v>31</v>
      </c>
      <c r="I3" s="3" t="s">
        <v>32</v>
      </c>
      <c r="J3" s="3" t="s">
        <v>33</v>
      </c>
    </row>
    <row r="4" spans="1:15">
      <c r="A4">
        <v>1</v>
      </c>
      <c r="B4" t="s">
        <v>20</v>
      </c>
      <c r="C4" t="s">
        <v>34</v>
      </c>
      <c r="D4">
        <v>2</v>
      </c>
      <c r="E4" s="7">
        <f>D4*Parametres!$B$4</f>
        <v>72</v>
      </c>
      <c r="F4" s="8">
        <v>1303</v>
      </c>
      <c r="G4" s="9">
        <f>F4/Parametres!$B$5*Parametres!$B$4</f>
        <v>11727</v>
      </c>
      <c r="H4" s="9">
        <f t="shared" ref="H4:H27" si="0">G4/1000</f>
        <v>11.727</v>
      </c>
    </row>
    <row r="5" spans="1:15">
      <c r="A5">
        <v>1</v>
      </c>
      <c r="B5" t="s">
        <v>20</v>
      </c>
      <c r="C5" t="s">
        <v>35</v>
      </c>
      <c r="D5">
        <v>2</v>
      </c>
      <c r="E5" s="7">
        <f>D5*Parametres!$B$4</f>
        <v>72</v>
      </c>
      <c r="F5" s="8">
        <v>598</v>
      </c>
      <c r="G5" s="9">
        <f>F5/Parametres!$B$5*Parametres!$B$4</f>
        <v>5382</v>
      </c>
      <c r="H5" s="9">
        <f t="shared" si="0"/>
        <v>5.3819999999999997</v>
      </c>
    </row>
    <row r="6" spans="1:15">
      <c r="A6">
        <v>1</v>
      </c>
      <c r="B6" t="s">
        <v>20</v>
      </c>
      <c r="C6" t="s">
        <v>36</v>
      </c>
      <c r="D6">
        <v>2</v>
      </c>
      <c r="E6" s="7">
        <f>D6*Parametres!$B$4</f>
        <v>72</v>
      </c>
      <c r="F6" s="8">
        <v>0</v>
      </c>
      <c r="G6" s="9">
        <f>F6/Parametres!$B$5*Parametres!$B$4</f>
        <v>0</v>
      </c>
      <c r="H6" s="9">
        <f t="shared" si="0"/>
        <v>0</v>
      </c>
      <c r="I6" t="s">
        <v>82</v>
      </c>
    </row>
    <row r="7" spans="1:15">
      <c r="A7">
        <v>1</v>
      </c>
      <c r="B7" t="s">
        <v>20</v>
      </c>
      <c r="C7" t="s">
        <v>37</v>
      </c>
      <c r="D7">
        <v>2</v>
      </c>
      <c r="E7" s="7">
        <f>D7*Parametres!$B$4</f>
        <v>72</v>
      </c>
      <c r="F7" s="8">
        <v>627</v>
      </c>
      <c r="G7" s="9">
        <f>F7/Parametres!$B$5*Parametres!$B$4</f>
        <v>5643</v>
      </c>
      <c r="H7" s="9">
        <f t="shared" si="0"/>
        <v>5.6429999999999998</v>
      </c>
    </row>
    <row r="8" spans="1:15">
      <c r="A8">
        <v>1</v>
      </c>
      <c r="B8" t="s">
        <v>20</v>
      </c>
      <c r="C8" t="s">
        <v>38</v>
      </c>
      <c r="D8">
        <v>2</v>
      </c>
      <c r="E8" s="7">
        <f>D8*Parametres!$B$4</f>
        <v>72</v>
      </c>
      <c r="F8" s="8">
        <v>351</v>
      </c>
      <c r="G8" s="9">
        <f>F8/Parametres!$B$5*Parametres!$B$4</f>
        <v>3159</v>
      </c>
      <c r="H8" s="9">
        <f t="shared" si="0"/>
        <v>3.1589999999999998</v>
      </c>
    </row>
    <row r="9" spans="1:15">
      <c r="A9">
        <v>1</v>
      </c>
      <c r="B9" t="s">
        <v>20</v>
      </c>
      <c r="C9" t="s">
        <v>39</v>
      </c>
      <c r="D9">
        <v>2</v>
      </c>
      <c r="E9" s="7">
        <f>D9*Parametres!$B$4</f>
        <v>72</v>
      </c>
      <c r="F9" s="8">
        <v>1147</v>
      </c>
      <c r="G9" s="9">
        <f>F9/Parametres!$B$5*Parametres!$B$4</f>
        <v>10323</v>
      </c>
      <c r="H9" s="9">
        <f t="shared" si="0"/>
        <v>10.323</v>
      </c>
    </row>
    <row r="10" spans="1:15">
      <c r="A10">
        <v>2</v>
      </c>
      <c r="B10" t="s">
        <v>22</v>
      </c>
      <c r="C10" t="s">
        <v>34</v>
      </c>
      <c r="D10">
        <v>1</v>
      </c>
      <c r="E10" s="7">
        <f>D10*Parametres!$B$4</f>
        <v>36</v>
      </c>
      <c r="F10" s="8">
        <v>2384</v>
      </c>
      <c r="G10" s="9">
        <f>F10/Parametres!$B$5*Parametres!$B$4</f>
        <v>21456</v>
      </c>
      <c r="H10" s="9">
        <f t="shared" si="0"/>
        <v>21.456</v>
      </c>
    </row>
    <row r="11" spans="1:15">
      <c r="A11">
        <v>2</v>
      </c>
      <c r="B11" t="s">
        <v>22</v>
      </c>
      <c r="C11" t="s">
        <v>35</v>
      </c>
      <c r="D11">
        <v>1</v>
      </c>
      <c r="E11" s="7">
        <f>D11*Parametres!$B$4</f>
        <v>36</v>
      </c>
      <c r="F11" s="8">
        <v>377</v>
      </c>
      <c r="G11" s="9">
        <f>F11/Parametres!$B$5*Parametres!$B$4</f>
        <v>3393</v>
      </c>
      <c r="H11" s="9">
        <f t="shared" si="0"/>
        <v>3.3929999999999998</v>
      </c>
    </row>
    <row r="12" spans="1:15">
      <c r="A12">
        <v>2</v>
      </c>
      <c r="B12" t="s">
        <v>22</v>
      </c>
      <c r="C12" t="s">
        <v>36</v>
      </c>
      <c r="D12">
        <v>1</v>
      </c>
      <c r="E12" s="7">
        <f>D12*Parametres!$B$4</f>
        <v>36</v>
      </c>
      <c r="F12" s="8">
        <v>0</v>
      </c>
      <c r="G12" s="9">
        <f>F12/Parametres!$B$5*Parametres!$B$4</f>
        <v>0</v>
      </c>
      <c r="H12" s="9">
        <f t="shared" si="0"/>
        <v>0</v>
      </c>
      <c r="I12" t="s">
        <v>82</v>
      </c>
    </row>
    <row r="13" spans="1:15">
      <c r="A13">
        <v>2</v>
      </c>
      <c r="B13" t="s">
        <v>22</v>
      </c>
      <c r="C13" t="s">
        <v>37</v>
      </c>
      <c r="D13">
        <v>1</v>
      </c>
      <c r="E13" s="7">
        <f>D13*Parametres!$B$4</f>
        <v>36</v>
      </c>
      <c r="F13" s="8">
        <v>989</v>
      </c>
      <c r="G13" s="9">
        <f>F13/Parametres!$B$5*Parametres!$B$4</f>
        <v>8901</v>
      </c>
      <c r="H13" s="9">
        <f t="shared" si="0"/>
        <v>8.9009999999999998</v>
      </c>
    </row>
    <row r="14" spans="1:15">
      <c r="A14">
        <v>2</v>
      </c>
      <c r="B14" t="s">
        <v>22</v>
      </c>
      <c r="C14" t="s">
        <v>38</v>
      </c>
      <c r="D14">
        <v>1</v>
      </c>
      <c r="E14" s="7">
        <f>D14*Parametres!$B$4</f>
        <v>36</v>
      </c>
      <c r="F14" s="8">
        <v>230</v>
      </c>
      <c r="G14" s="9">
        <f>F14/Parametres!$B$5*Parametres!$B$4</f>
        <v>2070</v>
      </c>
      <c r="H14" s="9">
        <f t="shared" si="0"/>
        <v>2.0699999999999998</v>
      </c>
    </row>
    <row r="15" spans="1:15">
      <c r="A15">
        <v>2</v>
      </c>
      <c r="B15" t="s">
        <v>22</v>
      </c>
      <c r="C15" t="s">
        <v>39</v>
      </c>
      <c r="D15">
        <v>1</v>
      </c>
      <c r="E15" s="7">
        <f>D15*Parametres!$B$4</f>
        <v>36</v>
      </c>
      <c r="F15" s="8">
        <v>1582</v>
      </c>
      <c r="G15" s="9">
        <f>F15/Parametres!$B$5*Parametres!$B$4</f>
        <v>14238</v>
      </c>
      <c r="H15" s="9">
        <f t="shared" si="0"/>
        <v>14.238</v>
      </c>
    </row>
    <row r="16" spans="1:15">
      <c r="A16">
        <v>3</v>
      </c>
      <c r="B16" t="s">
        <v>24</v>
      </c>
      <c r="C16" t="s">
        <v>34</v>
      </c>
      <c r="D16">
        <v>1</v>
      </c>
      <c r="E16" s="7">
        <f>D16*Parametres!$B$4</f>
        <v>36</v>
      </c>
      <c r="F16" s="8">
        <v>0</v>
      </c>
      <c r="G16" s="9">
        <f>F16/Parametres!$B$5*Parametres!$B$4</f>
        <v>0</v>
      </c>
      <c r="H16" s="9">
        <f t="shared" si="0"/>
        <v>0</v>
      </c>
      <c r="I16" t="s">
        <v>82</v>
      </c>
    </row>
    <row r="17" spans="1:9">
      <c r="A17">
        <v>3</v>
      </c>
      <c r="B17" t="s">
        <v>24</v>
      </c>
      <c r="C17" t="s">
        <v>35</v>
      </c>
      <c r="D17">
        <v>1</v>
      </c>
      <c r="E17" s="7">
        <f>D17*Parametres!$B$4</f>
        <v>36</v>
      </c>
      <c r="F17" s="8">
        <v>0</v>
      </c>
      <c r="G17" s="9">
        <f>F17/Parametres!$B$5*Parametres!$B$4</f>
        <v>0</v>
      </c>
      <c r="H17" s="9">
        <f t="shared" si="0"/>
        <v>0</v>
      </c>
      <c r="I17" t="s">
        <v>82</v>
      </c>
    </row>
    <row r="18" spans="1:9">
      <c r="A18">
        <v>3</v>
      </c>
      <c r="B18" t="s">
        <v>24</v>
      </c>
      <c r="C18" t="s">
        <v>36</v>
      </c>
      <c r="D18">
        <v>1</v>
      </c>
      <c r="E18" s="7">
        <f>D18*Parametres!$B$4</f>
        <v>36</v>
      </c>
      <c r="F18" s="8">
        <v>0</v>
      </c>
      <c r="G18" s="9">
        <f>F18/Parametres!$B$5*Parametres!$B$4</f>
        <v>0</v>
      </c>
      <c r="H18" s="9">
        <f t="shared" si="0"/>
        <v>0</v>
      </c>
      <c r="I18" t="s">
        <v>82</v>
      </c>
    </row>
    <row r="19" spans="1:9">
      <c r="A19">
        <v>3</v>
      </c>
      <c r="B19" t="s">
        <v>24</v>
      </c>
      <c r="C19" t="s">
        <v>37</v>
      </c>
      <c r="D19">
        <v>1</v>
      </c>
      <c r="E19" s="7">
        <f>D19*Parametres!$B$4</f>
        <v>36</v>
      </c>
      <c r="F19" s="8">
        <v>0</v>
      </c>
      <c r="G19" s="9">
        <f>F19/Parametres!$B$5*Parametres!$B$4</f>
        <v>0</v>
      </c>
      <c r="H19" s="9">
        <f t="shared" si="0"/>
        <v>0</v>
      </c>
      <c r="I19" t="s">
        <v>82</v>
      </c>
    </row>
    <row r="20" spans="1:9">
      <c r="A20">
        <v>3</v>
      </c>
      <c r="B20" t="s">
        <v>24</v>
      </c>
      <c r="C20" t="s">
        <v>38</v>
      </c>
      <c r="D20">
        <v>1</v>
      </c>
      <c r="E20" s="7">
        <f>D20*Parametres!$B$4</f>
        <v>36</v>
      </c>
      <c r="F20" s="8">
        <v>387</v>
      </c>
      <c r="G20" s="9">
        <f>F20/Parametres!$B$5*Parametres!$B$4</f>
        <v>3483</v>
      </c>
      <c r="H20" s="9">
        <f t="shared" si="0"/>
        <v>3.4830000000000001</v>
      </c>
    </row>
    <row r="21" spans="1:9">
      <c r="A21">
        <v>3</v>
      </c>
      <c r="B21" t="s">
        <v>24</v>
      </c>
      <c r="C21" t="s">
        <v>39</v>
      </c>
      <c r="D21">
        <v>1</v>
      </c>
      <c r="E21" s="7">
        <f>D21*Parametres!$B$4</f>
        <v>36</v>
      </c>
      <c r="F21" s="8">
        <v>593</v>
      </c>
      <c r="G21" s="9">
        <f>F21/Parametres!$B$5*Parametres!$B$4</f>
        <v>5337</v>
      </c>
      <c r="H21" s="9">
        <f t="shared" si="0"/>
        <v>5.3369999999999997</v>
      </c>
    </row>
    <row r="22" spans="1:9">
      <c r="A22">
        <v>4</v>
      </c>
      <c r="B22" t="s">
        <v>25</v>
      </c>
      <c r="C22" t="s">
        <v>34</v>
      </c>
      <c r="D22">
        <v>1</v>
      </c>
      <c r="E22" s="7">
        <f>D22*Parametres!$B$4</f>
        <v>36</v>
      </c>
      <c r="F22" s="8">
        <v>0</v>
      </c>
      <c r="G22" s="9">
        <f>F22/Parametres!$B$5*Parametres!$B$4</f>
        <v>0</v>
      </c>
      <c r="H22" s="9">
        <f t="shared" si="0"/>
        <v>0</v>
      </c>
      <c r="I22" t="s">
        <v>82</v>
      </c>
    </row>
    <row r="23" spans="1:9">
      <c r="A23">
        <v>4</v>
      </c>
      <c r="B23" t="s">
        <v>25</v>
      </c>
      <c r="C23" t="s">
        <v>35</v>
      </c>
      <c r="D23">
        <v>1</v>
      </c>
      <c r="E23" s="7">
        <f>D23*Parametres!$B$4</f>
        <v>36</v>
      </c>
      <c r="F23" s="8">
        <v>0</v>
      </c>
      <c r="G23" s="9">
        <f>F23/Parametres!$B$5*Parametres!$B$4</f>
        <v>0</v>
      </c>
      <c r="H23" s="9">
        <f t="shared" si="0"/>
        <v>0</v>
      </c>
      <c r="I23" t="s">
        <v>82</v>
      </c>
    </row>
    <row r="24" spans="1:9">
      <c r="A24">
        <v>4</v>
      </c>
      <c r="B24" t="s">
        <v>25</v>
      </c>
      <c r="C24" t="s">
        <v>36</v>
      </c>
      <c r="D24">
        <v>1</v>
      </c>
      <c r="E24" s="7">
        <f>D24*Parametres!$B$4</f>
        <v>36</v>
      </c>
      <c r="F24" s="8">
        <v>0</v>
      </c>
      <c r="G24" s="9">
        <f>F24/Parametres!$B$5*Parametres!$B$4</f>
        <v>0</v>
      </c>
      <c r="H24" s="9">
        <f t="shared" si="0"/>
        <v>0</v>
      </c>
      <c r="I24" t="s">
        <v>82</v>
      </c>
    </row>
    <row r="25" spans="1:9">
      <c r="A25">
        <v>4</v>
      </c>
      <c r="B25" t="s">
        <v>25</v>
      </c>
      <c r="C25" t="s">
        <v>37</v>
      </c>
      <c r="D25">
        <v>1</v>
      </c>
      <c r="E25" s="7">
        <f>D25*Parametres!$B$4</f>
        <v>36</v>
      </c>
      <c r="F25" s="8">
        <v>0</v>
      </c>
      <c r="G25" s="9">
        <f>F25/Parametres!$B$5*Parametres!$B$4</f>
        <v>0</v>
      </c>
      <c r="H25" s="9">
        <f t="shared" si="0"/>
        <v>0</v>
      </c>
      <c r="I25" t="s">
        <v>82</v>
      </c>
    </row>
    <row r="26" spans="1:9">
      <c r="A26">
        <v>4</v>
      </c>
      <c r="B26" t="s">
        <v>25</v>
      </c>
      <c r="C26" t="s">
        <v>38</v>
      </c>
      <c r="D26">
        <v>1</v>
      </c>
      <c r="E26" s="7">
        <f>D26*Parametres!$B$4</f>
        <v>36</v>
      </c>
      <c r="F26" s="8">
        <v>152</v>
      </c>
      <c r="G26" s="9">
        <f>F26/Parametres!$B$5*Parametres!$B$4</f>
        <v>1368</v>
      </c>
      <c r="H26" s="9">
        <f t="shared" si="0"/>
        <v>1.3680000000000001</v>
      </c>
    </row>
    <row r="27" spans="1:9">
      <c r="A27">
        <v>4</v>
      </c>
      <c r="B27" t="s">
        <v>25</v>
      </c>
      <c r="C27" t="s">
        <v>39</v>
      </c>
      <c r="D27">
        <v>1</v>
      </c>
      <c r="E27" s="7">
        <f>D27*Parametres!$B$4</f>
        <v>36</v>
      </c>
      <c r="F27" s="8">
        <v>845</v>
      </c>
      <c r="G27" s="9">
        <f>F27/Parametres!$B$5*Parametres!$B$4</f>
        <v>7605</v>
      </c>
      <c r="H27" s="9">
        <f t="shared" si="0"/>
        <v>7.6050000000000004</v>
      </c>
    </row>
  </sheetData>
  <mergeCells count="1">
    <mergeCell ref="A1:J1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7"/>
  <sheetViews>
    <sheetView workbookViewId="0">
      <selection activeCell="F4" sqref="F4"/>
    </sheetView>
  </sheetViews>
  <sheetFormatPr baseColWidth="10" defaultColWidth="8.875" defaultRowHeight="14.25"/>
  <cols>
    <col min="1" max="1" width="8" customWidth="1"/>
    <col min="2" max="3" width="24" customWidth="1"/>
    <col min="4" max="14" width="18" customWidth="1"/>
    <col min="15" max="15" width="30" customWidth="1"/>
  </cols>
  <sheetData>
    <row r="1" spans="1:15" ht="18">
      <c r="A1" s="15" t="s">
        <v>40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3" spans="1:15" ht="60">
      <c r="A3" s="3" t="s">
        <v>15</v>
      </c>
      <c r="B3" s="3" t="s">
        <v>16</v>
      </c>
      <c r="C3" s="3" t="s">
        <v>27</v>
      </c>
      <c r="D3" s="3" t="s">
        <v>28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3" t="s">
        <v>48</v>
      </c>
      <c r="M3" s="3" t="s">
        <v>49</v>
      </c>
      <c r="N3" s="3" t="s">
        <v>50</v>
      </c>
      <c r="O3" s="3" t="s">
        <v>51</v>
      </c>
    </row>
    <row r="4" spans="1:15">
      <c r="A4">
        <v>1</v>
      </c>
      <c r="B4" t="s">
        <v>20</v>
      </c>
      <c r="C4" t="s">
        <v>34</v>
      </c>
      <c r="D4">
        <v>2</v>
      </c>
      <c r="E4" s="6"/>
      <c r="F4" s="6"/>
      <c r="G4" s="6"/>
      <c r="H4" s="10"/>
      <c r="I4" s="10"/>
      <c r="J4" s="10"/>
      <c r="K4" s="10"/>
      <c r="L4" s="10"/>
      <c r="M4" s="10"/>
      <c r="N4" s="10"/>
      <c r="O4" s="6"/>
    </row>
    <row r="5" spans="1:15">
      <c r="A5">
        <v>1</v>
      </c>
      <c r="B5" t="s">
        <v>20</v>
      </c>
      <c r="C5" t="s">
        <v>35</v>
      </c>
      <c r="D5">
        <v>2</v>
      </c>
      <c r="E5" s="6"/>
      <c r="F5" s="6"/>
      <c r="G5" s="6"/>
      <c r="H5" s="10"/>
      <c r="I5" s="10"/>
      <c r="J5" s="10"/>
      <c r="K5" s="10"/>
      <c r="L5" s="10"/>
      <c r="M5" s="10"/>
      <c r="N5" s="10"/>
      <c r="O5" s="6"/>
    </row>
    <row r="6" spans="1:15">
      <c r="A6">
        <v>1</v>
      </c>
      <c r="B6" t="s">
        <v>20</v>
      </c>
      <c r="C6" t="s">
        <v>36</v>
      </c>
      <c r="D6">
        <v>2</v>
      </c>
      <c r="E6" s="6"/>
      <c r="F6" s="6"/>
      <c r="G6" s="6"/>
      <c r="H6" s="10"/>
      <c r="I6" s="10"/>
      <c r="J6" s="10"/>
      <c r="K6" s="10"/>
      <c r="L6" s="10"/>
      <c r="M6" s="10"/>
      <c r="N6" s="10"/>
      <c r="O6" s="6"/>
    </row>
    <row r="7" spans="1:15">
      <c r="A7">
        <v>1</v>
      </c>
      <c r="B7" t="s">
        <v>20</v>
      </c>
      <c r="C7" t="s">
        <v>37</v>
      </c>
      <c r="D7">
        <v>2</v>
      </c>
      <c r="E7" s="6"/>
      <c r="F7" s="6"/>
      <c r="G7" s="6"/>
      <c r="H7" s="10"/>
      <c r="I7" s="10"/>
      <c r="J7" s="10"/>
      <c r="K7" s="10"/>
      <c r="L7" s="10"/>
      <c r="M7" s="10"/>
      <c r="N7" s="10"/>
      <c r="O7" s="6"/>
    </row>
    <row r="8" spans="1:15">
      <c r="A8">
        <v>1</v>
      </c>
      <c r="B8" t="s">
        <v>20</v>
      </c>
      <c r="C8" t="s">
        <v>38</v>
      </c>
      <c r="D8">
        <v>2</v>
      </c>
      <c r="E8" s="6"/>
      <c r="F8" s="6"/>
      <c r="G8" s="6"/>
      <c r="H8" s="10"/>
      <c r="I8" s="10"/>
      <c r="J8" s="10"/>
      <c r="K8" s="10"/>
      <c r="L8" s="10"/>
      <c r="M8" s="10"/>
      <c r="N8" s="10"/>
      <c r="O8" s="6"/>
    </row>
    <row r="9" spans="1:15">
      <c r="A9">
        <v>1</v>
      </c>
      <c r="B9" t="s">
        <v>20</v>
      </c>
      <c r="C9" t="s">
        <v>39</v>
      </c>
      <c r="D9">
        <v>2</v>
      </c>
      <c r="E9" s="6"/>
      <c r="F9" s="6"/>
      <c r="G9" s="6"/>
      <c r="H9" s="10"/>
      <c r="I9" s="10"/>
      <c r="J9" s="10"/>
      <c r="K9" s="10"/>
      <c r="L9" s="10"/>
      <c r="M9" s="10"/>
      <c r="N9" s="10"/>
      <c r="O9" s="6"/>
    </row>
    <row r="10" spans="1:15">
      <c r="A10">
        <v>2</v>
      </c>
      <c r="B10" t="s">
        <v>22</v>
      </c>
      <c r="C10" t="s">
        <v>34</v>
      </c>
      <c r="D10">
        <v>1</v>
      </c>
      <c r="E10" s="6"/>
      <c r="F10" s="6"/>
      <c r="G10" s="6"/>
      <c r="H10" s="10"/>
      <c r="I10" s="10"/>
      <c r="J10" s="10"/>
      <c r="K10" s="10"/>
      <c r="L10" s="10"/>
      <c r="M10" s="10"/>
      <c r="N10" s="10"/>
      <c r="O10" s="6"/>
    </row>
    <row r="11" spans="1:15">
      <c r="A11">
        <v>2</v>
      </c>
      <c r="B11" t="s">
        <v>22</v>
      </c>
      <c r="C11" t="s">
        <v>35</v>
      </c>
      <c r="D11">
        <v>1</v>
      </c>
      <c r="E11" s="6"/>
      <c r="F11" s="6"/>
      <c r="G11" s="6"/>
      <c r="H11" s="10"/>
      <c r="I11" s="10"/>
      <c r="J11" s="10"/>
      <c r="K11" s="10"/>
      <c r="L11" s="10"/>
      <c r="M11" s="10"/>
      <c r="N11" s="10"/>
      <c r="O11" s="6"/>
    </row>
    <row r="12" spans="1:15">
      <c r="A12">
        <v>2</v>
      </c>
      <c r="B12" t="s">
        <v>22</v>
      </c>
      <c r="C12" t="s">
        <v>36</v>
      </c>
      <c r="D12">
        <v>1</v>
      </c>
      <c r="E12" s="6"/>
      <c r="F12" s="6"/>
      <c r="G12" s="6"/>
      <c r="H12" s="10"/>
      <c r="I12" s="10"/>
      <c r="J12" s="10"/>
      <c r="K12" s="10"/>
      <c r="L12" s="10"/>
      <c r="M12" s="10"/>
      <c r="N12" s="10"/>
      <c r="O12" s="6"/>
    </row>
    <row r="13" spans="1:15">
      <c r="A13">
        <v>2</v>
      </c>
      <c r="B13" t="s">
        <v>22</v>
      </c>
      <c r="C13" t="s">
        <v>37</v>
      </c>
      <c r="D13">
        <v>1</v>
      </c>
      <c r="E13" s="6"/>
      <c r="F13" s="6"/>
      <c r="G13" s="6"/>
      <c r="H13" s="10"/>
      <c r="I13" s="10"/>
      <c r="J13" s="10"/>
      <c r="K13" s="10"/>
      <c r="L13" s="10"/>
      <c r="M13" s="10"/>
      <c r="N13" s="10"/>
      <c r="O13" s="6"/>
    </row>
    <row r="14" spans="1:15">
      <c r="A14">
        <v>2</v>
      </c>
      <c r="B14" t="s">
        <v>22</v>
      </c>
      <c r="C14" t="s">
        <v>38</v>
      </c>
      <c r="D14">
        <v>1</v>
      </c>
      <c r="E14" s="6"/>
      <c r="F14" s="6"/>
      <c r="G14" s="6"/>
      <c r="H14" s="10"/>
      <c r="I14" s="10"/>
      <c r="J14" s="10"/>
      <c r="K14" s="10"/>
      <c r="L14" s="10"/>
      <c r="M14" s="10"/>
      <c r="N14" s="10"/>
      <c r="O14" s="6"/>
    </row>
    <row r="15" spans="1:15">
      <c r="A15">
        <v>2</v>
      </c>
      <c r="B15" t="s">
        <v>22</v>
      </c>
      <c r="C15" t="s">
        <v>39</v>
      </c>
      <c r="D15">
        <v>1</v>
      </c>
      <c r="E15" s="6"/>
      <c r="F15" s="6"/>
      <c r="G15" s="6"/>
      <c r="H15" s="10"/>
      <c r="I15" s="10"/>
      <c r="J15" s="10"/>
      <c r="K15" s="10"/>
      <c r="L15" s="10"/>
      <c r="M15" s="10"/>
      <c r="N15" s="10"/>
      <c r="O15" s="6"/>
    </row>
    <row r="16" spans="1:15">
      <c r="A16">
        <v>3</v>
      </c>
      <c r="B16" t="s">
        <v>24</v>
      </c>
      <c r="C16" t="s">
        <v>34</v>
      </c>
      <c r="D16">
        <v>1</v>
      </c>
      <c r="E16" s="6"/>
      <c r="F16" s="6"/>
      <c r="G16" s="6"/>
      <c r="H16" s="10"/>
      <c r="I16" s="10"/>
      <c r="J16" s="10"/>
      <c r="K16" s="10"/>
      <c r="L16" s="10"/>
      <c r="M16" s="10"/>
      <c r="N16" s="10"/>
      <c r="O16" s="6"/>
    </row>
    <row r="17" spans="1:15">
      <c r="A17">
        <v>3</v>
      </c>
      <c r="B17" t="s">
        <v>24</v>
      </c>
      <c r="C17" t="s">
        <v>35</v>
      </c>
      <c r="D17">
        <v>1</v>
      </c>
      <c r="E17" s="6"/>
      <c r="F17" s="6"/>
      <c r="G17" s="6"/>
      <c r="H17" s="10"/>
      <c r="I17" s="10"/>
      <c r="J17" s="10"/>
      <c r="K17" s="10"/>
      <c r="L17" s="10"/>
      <c r="M17" s="10"/>
      <c r="N17" s="10"/>
      <c r="O17" s="6"/>
    </row>
    <row r="18" spans="1:15">
      <c r="A18">
        <v>3</v>
      </c>
      <c r="B18" t="s">
        <v>24</v>
      </c>
      <c r="C18" t="s">
        <v>36</v>
      </c>
      <c r="D18">
        <v>1</v>
      </c>
      <c r="E18" s="6"/>
      <c r="F18" s="6"/>
      <c r="G18" s="6"/>
      <c r="H18" s="10"/>
      <c r="I18" s="10"/>
      <c r="J18" s="10"/>
      <c r="K18" s="10"/>
      <c r="L18" s="10"/>
      <c r="M18" s="10"/>
      <c r="N18" s="10"/>
      <c r="O18" s="6"/>
    </row>
    <row r="19" spans="1:15">
      <c r="A19">
        <v>3</v>
      </c>
      <c r="B19" t="s">
        <v>24</v>
      </c>
      <c r="C19" t="s">
        <v>37</v>
      </c>
      <c r="D19">
        <v>1</v>
      </c>
      <c r="E19" s="6"/>
      <c r="F19" s="6"/>
      <c r="G19" s="6"/>
      <c r="H19" s="10"/>
      <c r="I19" s="10"/>
      <c r="J19" s="10"/>
      <c r="K19" s="10"/>
      <c r="L19" s="10"/>
      <c r="M19" s="10"/>
      <c r="N19" s="10"/>
      <c r="O19" s="6"/>
    </row>
    <row r="20" spans="1:15">
      <c r="A20">
        <v>3</v>
      </c>
      <c r="B20" t="s">
        <v>24</v>
      </c>
      <c r="C20" t="s">
        <v>38</v>
      </c>
      <c r="D20">
        <v>1</v>
      </c>
      <c r="E20" s="6"/>
      <c r="F20" s="6"/>
      <c r="G20" s="6"/>
      <c r="H20" s="10"/>
      <c r="I20" s="10"/>
      <c r="J20" s="10"/>
      <c r="K20" s="10"/>
      <c r="L20" s="10"/>
      <c r="M20" s="10"/>
      <c r="N20" s="10"/>
      <c r="O20" s="6"/>
    </row>
    <row r="21" spans="1:15">
      <c r="A21">
        <v>3</v>
      </c>
      <c r="B21" t="s">
        <v>24</v>
      </c>
      <c r="C21" t="s">
        <v>39</v>
      </c>
      <c r="D21">
        <v>1</v>
      </c>
      <c r="E21" s="6"/>
      <c r="F21" s="6"/>
      <c r="G21" s="6"/>
      <c r="H21" s="10"/>
      <c r="I21" s="10"/>
      <c r="J21" s="10"/>
      <c r="K21" s="10"/>
      <c r="L21" s="10"/>
      <c r="M21" s="10"/>
      <c r="N21" s="10"/>
      <c r="O21" s="6"/>
    </row>
    <row r="22" spans="1:15">
      <c r="A22">
        <v>4</v>
      </c>
      <c r="B22" t="s">
        <v>25</v>
      </c>
      <c r="C22" t="s">
        <v>34</v>
      </c>
      <c r="D22">
        <v>1</v>
      </c>
      <c r="E22" s="6"/>
      <c r="F22" s="6"/>
      <c r="G22" s="6"/>
      <c r="H22" s="10"/>
      <c r="I22" s="10"/>
      <c r="J22" s="10"/>
      <c r="K22" s="10"/>
      <c r="L22" s="10"/>
      <c r="M22" s="10"/>
      <c r="N22" s="10"/>
      <c r="O22" s="6"/>
    </row>
    <row r="23" spans="1:15">
      <c r="A23">
        <v>4</v>
      </c>
      <c r="B23" t="s">
        <v>25</v>
      </c>
      <c r="C23" t="s">
        <v>35</v>
      </c>
      <c r="D23">
        <v>1</v>
      </c>
      <c r="E23" s="6"/>
      <c r="F23" s="6"/>
      <c r="G23" s="6"/>
      <c r="H23" s="10"/>
      <c r="I23" s="10"/>
      <c r="J23" s="10"/>
      <c r="K23" s="10"/>
      <c r="L23" s="10"/>
      <c r="M23" s="10"/>
      <c r="N23" s="10"/>
      <c r="O23" s="6"/>
    </row>
    <row r="24" spans="1:15">
      <c r="A24">
        <v>4</v>
      </c>
      <c r="B24" t="s">
        <v>25</v>
      </c>
      <c r="C24" t="s">
        <v>36</v>
      </c>
      <c r="D24">
        <v>1</v>
      </c>
      <c r="E24" s="6"/>
      <c r="F24" s="6"/>
      <c r="G24" s="6"/>
      <c r="H24" s="10"/>
      <c r="I24" s="10"/>
      <c r="J24" s="10"/>
      <c r="K24" s="10"/>
      <c r="L24" s="10"/>
      <c r="M24" s="10"/>
      <c r="N24" s="10"/>
      <c r="O24" s="6"/>
    </row>
    <row r="25" spans="1:15">
      <c r="A25">
        <v>4</v>
      </c>
      <c r="B25" t="s">
        <v>25</v>
      </c>
      <c r="C25" t="s">
        <v>37</v>
      </c>
      <c r="D25">
        <v>1</v>
      </c>
      <c r="E25" s="6"/>
      <c r="F25" s="6"/>
      <c r="G25" s="6"/>
      <c r="H25" s="10"/>
      <c r="I25" s="10"/>
      <c r="J25" s="10"/>
      <c r="K25" s="10"/>
      <c r="L25" s="10"/>
      <c r="M25" s="10"/>
      <c r="N25" s="10"/>
      <c r="O25" s="6"/>
    </row>
    <row r="26" spans="1:15">
      <c r="A26">
        <v>4</v>
      </c>
      <c r="B26" t="s">
        <v>25</v>
      </c>
      <c r="C26" t="s">
        <v>38</v>
      </c>
      <c r="D26">
        <v>1</v>
      </c>
      <c r="E26" s="6"/>
      <c r="F26" s="6"/>
      <c r="G26" s="6"/>
      <c r="H26" s="10"/>
      <c r="I26" s="10"/>
      <c r="J26" s="10"/>
      <c r="K26" s="10"/>
      <c r="L26" s="10"/>
      <c r="M26" s="10"/>
      <c r="N26" s="10"/>
      <c r="O26" s="6"/>
    </row>
    <row r="27" spans="1:15">
      <c r="A27">
        <v>4</v>
      </c>
      <c r="B27" t="s">
        <v>25</v>
      </c>
      <c r="C27" t="s">
        <v>39</v>
      </c>
      <c r="D27">
        <v>1</v>
      </c>
      <c r="E27" s="6"/>
      <c r="F27" s="6"/>
      <c r="G27" s="6"/>
      <c r="H27" s="10"/>
      <c r="I27" s="10"/>
      <c r="J27" s="10"/>
      <c r="K27" s="10"/>
      <c r="L27" s="10"/>
      <c r="M27" s="10"/>
      <c r="N27" s="10"/>
      <c r="O27" s="6"/>
    </row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workbookViewId="0">
      <selection activeCell="G4" sqref="G4"/>
    </sheetView>
  </sheetViews>
  <sheetFormatPr baseColWidth="10" defaultColWidth="8.875" defaultRowHeight="14.25"/>
  <cols>
    <col min="1" max="1" width="8" customWidth="1"/>
    <col min="2" max="3" width="24" customWidth="1"/>
    <col min="4" max="15" width="18" customWidth="1"/>
  </cols>
  <sheetData>
    <row r="1" spans="1:15" ht="18">
      <c r="A1" s="15" t="s">
        <v>52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3" spans="1:15" ht="45">
      <c r="A3" s="3" t="s">
        <v>15</v>
      </c>
      <c r="B3" s="3" t="s">
        <v>16</v>
      </c>
      <c r="C3" s="3" t="s">
        <v>27</v>
      </c>
      <c r="D3" s="3" t="s">
        <v>18</v>
      </c>
      <c r="E3" s="3" t="s">
        <v>53</v>
      </c>
      <c r="F3" s="3" t="s">
        <v>54</v>
      </c>
      <c r="G3" s="3" t="s">
        <v>55</v>
      </c>
      <c r="H3" s="3" t="s">
        <v>56</v>
      </c>
      <c r="I3" s="3" t="s">
        <v>57</v>
      </c>
      <c r="J3" s="3" t="s">
        <v>58</v>
      </c>
      <c r="K3" s="3" t="s">
        <v>59</v>
      </c>
      <c r="L3" s="3" t="s">
        <v>60</v>
      </c>
      <c r="M3" s="3" t="s">
        <v>61</v>
      </c>
      <c r="N3" s="3" t="s">
        <v>62</v>
      </c>
      <c r="O3" s="3" t="s">
        <v>63</v>
      </c>
    </row>
    <row r="4" spans="1:15">
      <c r="A4">
        <v>1</v>
      </c>
      <c r="B4" t="s">
        <v>20</v>
      </c>
      <c r="C4" t="s">
        <v>34</v>
      </c>
      <c r="D4" s="7">
        <f>Hypotheses!E4</f>
        <v>72</v>
      </c>
      <c r="E4" s="9">
        <f>Hypotheses!G4</f>
        <v>11727</v>
      </c>
      <c r="F4" s="9">
        <f>Hypotheses!H4</f>
        <v>11.727</v>
      </c>
      <c r="G4" s="11">
        <f>BPU!H4*Parametres!$B$4</f>
        <v>0</v>
      </c>
      <c r="H4" s="11">
        <f>D4*BPU!I4</f>
        <v>0</v>
      </c>
      <c r="I4" s="11">
        <f>F4*BPU!J4</f>
        <v>0</v>
      </c>
      <c r="J4" s="11">
        <f>D4*BPU!K4</f>
        <v>0</v>
      </c>
      <c r="K4" s="11">
        <f>BPU!L4*Parametres!$B$7</f>
        <v>0</v>
      </c>
      <c r="L4" s="11">
        <f>BPU!M4-F4*BPU!N4</f>
        <v>0</v>
      </c>
      <c r="M4" s="11">
        <f t="shared" ref="M4:M27" si="0">SUM(G4:L4)</f>
        <v>0</v>
      </c>
      <c r="N4" s="14">
        <f>Parametres!$B$6</f>
        <v>0.2</v>
      </c>
      <c r="O4" s="11">
        <f t="shared" ref="O4:O27" si="1">M4*(1+N4)</f>
        <v>0</v>
      </c>
    </row>
    <row r="5" spans="1:15">
      <c r="A5">
        <v>1</v>
      </c>
      <c r="B5" t="s">
        <v>20</v>
      </c>
      <c r="C5" t="s">
        <v>35</v>
      </c>
      <c r="D5" s="7">
        <f>Hypotheses!E5</f>
        <v>72</v>
      </c>
      <c r="E5" s="9">
        <f>Hypotheses!G5</f>
        <v>5382</v>
      </c>
      <c r="F5" s="9">
        <f>Hypotheses!H5</f>
        <v>5.3819999999999997</v>
      </c>
      <c r="G5" s="11">
        <f>BPU!H5*Parametres!$B$4</f>
        <v>0</v>
      </c>
      <c r="H5" s="11">
        <f>D5*BPU!I5</f>
        <v>0</v>
      </c>
      <c r="I5" s="11">
        <f>F5*BPU!J5</f>
        <v>0</v>
      </c>
      <c r="J5" s="11">
        <f>D5*BPU!K5</f>
        <v>0</v>
      </c>
      <c r="K5" s="11">
        <f>BPU!L5*Parametres!$B$7</f>
        <v>0</v>
      </c>
      <c r="L5" s="11">
        <f>BPU!M5-F5*BPU!N5</f>
        <v>0</v>
      </c>
      <c r="M5" s="11">
        <f t="shared" si="0"/>
        <v>0</v>
      </c>
      <c r="N5" s="14">
        <f>Parametres!$B$6</f>
        <v>0.2</v>
      </c>
      <c r="O5" s="11">
        <f t="shared" si="1"/>
        <v>0</v>
      </c>
    </row>
    <row r="6" spans="1:15">
      <c r="A6">
        <v>1</v>
      </c>
      <c r="B6" t="s">
        <v>20</v>
      </c>
      <c r="C6" t="s">
        <v>36</v>
      </c>
      <c r="D6" s="7">
        <f>Hypotheses!E6</f>
        <v>72</v>
      </c>
      <c r="E6" s="9">
        <f>Hypotheses!G6</f>
        <v>0</v>
      </c>
      <c r="F6" s="9">
        <f>Hypotheses!H6</f>
        <v>0</v>
      </c>
      <c r="G6" s="11">
        <f>BPU!H6*Parametres!$B$4</f>
        <v>0</v>
      </c>
      <c r="H6" s="11">
        <f>D6*BPU!I6</f>
        <v>0</v>
      </c>
      <c r="I6" s="11">
        <f>F6*BPU!J6</f>
        <v>0</v>
      </c>
      <c r="J6" s="11">
        <f>D6*BPU!K6</f>
        <v>0</v>
      </c>
      <c r="K6" s="11">
        <f>BPU!L6*Parametres!$B$7</f>
        <v>0</v>
      </c>
      <c r="L6" s="11">
        <f>BPU!M6-F6*BPU!N6</f>
        <v>0</v>
      </c>
      <c r="M6" s="11">
        <f t="shared" si="0"/>
        <v>0</v>
      </c>
      <c r="N6" s="14">
        <f>Parametres!$B$6</f>
        <v>0.2</v>
      </c>
      <c r="O6" s="11">
        <f t="shared" si="1"/>
        <v>0</v>
      </c>
    </row>
    <row r="7" spans="1:15">
      <c r="A7">
        <v>1</v>
      </c>
      <c r="B7" t="s">
        <v>20</v>
      </c>
      <c r="C7" t="s">
        <v>37</v>
      </c>
      <c r="D7" s="7">
        <f>Hypotheses!E7</f>
        <v>72</v>
      </c>
      <c r="E7" s="9">
        <f>Hypotheses!G7</f>
        <v>5643</v>
      </c>
      <c r="F7" s="9">
        <f>Hypotheses!H7</f>
        <v>5.6429999999999998</v>
      </c>
      <c r="G7" s="11">
        <f>BPU!H7*Parametres!$B$4</f>
        <v>0</v>
      </c>
      <c r="H7" s="11">
        <f>D7*BPU!I7</f>
        <v>0</v>
      </c>
      <c r="I7" s="11">
        <f>F7*BPU!J7</f>
        <v>0</v>
      </c>
      <c r="J7" s="11">
        <f>D7*BPU!K7</f>
        <v>0</v>
      </c>
      <c r="K7" s="11">
        <f>BPU!L7*Parametres!$B$7</f>
        <v>0</v>
      </c>
      <c r="L7" s="11">
        <f>BPU!M7-F7*BPU!N7</f>
        <v>0</v>
      </c>
      <c r="M7" s="11">
        <f t="shared" si="0"/>
        <v>0</v>
      </c>
      <c r="N7" s="14">
        <f>Parametres!$B$6</f>
        <v>0.2</v>
      </c>
      <c r="O7" s="11">
        <f t="shared" si="1"/>
        <v>0</v>
      </c>
    </row>
    <row r="8" spans="1:15">
      <c r="A8">
        <v>1</v>
      </c>
      <c r="B8" t="s">
        <v>20</v>
      </c>
      <c r="C8" t="s">
        <v>38</v>
      </c>
      <c r="D8" s="7">
        <f>Hypotheses!E8</f>
        <v>72</v>
      </c>
      <c r="E8" s="9">
        <f>Hypotheses!G8</f>
        <v>3159</v>
      </c>
      <c r="F8" s="9">
        <f>Hypotheses!H8</f>
        <v>3.1589999999999998</v>
      </c>
      <c r="G8" s="11">
        <f>BPU!H8*Parametres!$B$4</f>
        <v>0</v>
      </c>
      <c r="H8" s="11">
        <f>D8*BPU!I8</f>
        <v>0</v>
      </c>
      <c r="I8" s="11">
        <f>F8*BPU!J8</f>
        <v>0</v>
      </c>
      <c r="J8" s="11">
        <f>D8*BPU!K8</f>
        <v>0</v>
      </c>
      <c r="K8" s="11">
        <f>BPU!L8*Parametres!$B$7</f>
        <v>0</v>
      </c>
      <c r="L8" s="11">
        <f>BPU!M8-F8*BPU!N8</f>
        <v>0</v>
      </c>
      <c r="M8" s="11">
        <f t="shared" si="0"/>
        <v>0</v>
      </c>
      <c r="N8" s="14">
        <f>Parametres!$B$6</f>
        <v>0.2</v>
      </c>
      <c r="O8" s="11">
        <f t="shared" si="1"/>
        <v>0</v>
      </c>
    </row>
    <row r="9" spans="1:15">
      <c r="A9">
        <v>1</v>
      </c>
      <c r="B9" t="s">
        <v>20</v>
      </c>
      <c r="C9" t="s">
        <v>39</v>
      </c>
      <c r="D9" s="7">
        <f>Hypotheses!E9</f>
        <v>72</v>
      </c>
      <c r="E9" s="9">
        <f>Hypotheses!G9</f>
        <v>10323</v>
      </c>
      <c r="F9" s="9">
        <f>Hypotheses!H9</f>
        <v>10.323</v>
      </c>
      <c r="G9" s="11">
        <f>BPU!H9*Parametres!$B$4</f>
        <v>0</v>
      </c>
      <c r="H9" s="11">
        <f>D9*BPU!I9</f>
        <v>0</v>
      </c>
      <c r="I9" s="11">
        <f>F9*BPU!J9</f>
        <v>0</v>
      </c>
      <c r="J9" s="11">
        <f>D9*BPU!K9</f>
        <v>0</v>
      </c>
      <c r="K9" s="11">
        <f>BPU!L9*Parametres!$B$7</f>
        <v>0</v>
      </c>
      <c r="L9" s="11">
        <f>BPU!M9-F9*BPU!N9</f>
        <v>0</v>
      </c>
      <c r="M9" s="11">
        <f t="shared" si="0"/>
        <v>0</v>
      </c>
      <c r="N9" s="14">
        <f>Parametres!$B$6</f>
        <v>0.2</v>
      </c>
      <c r="O9" s="11">
        <f t="shared" si="1"/>
        <v>0</v>
      </c>
    </row>
    <row r="10" spans="1:15">
      <c r="A10">
        <v>2</v>
      </c>
      <c r="B10" t="s">
        <v>22</v>
      </c>
      <c r="C10" t="s">
        <v>34</v>
      </c>
      <c r="D10" s="7">
        <f>Hypotheses!E10</f>
        <v>36</v>
      </c>
      <c r="E10" s="9">
        <f>Hypotheses!G10</f>
        <v>21456</v>
      </c>
      <c r="F10" s="9">
        <f>Hypotheses!H10</f>
        <v>21.456</v>
      </c>
      <c r="G10" s="11">
        <f>BPU!H10*Parametres!$B$4</f>
        <v>0</v>
      </c>
      <c r="H10" s="11">
        <f>D10*BPU!I10</f>
        <v>0</v>
      </c>
      <c r="I10" s="11">
        <f>F10*BPU!J10</f>
        <v>0</v>
      </c>
      <c r="J10" s="11">
        <f>D10*BPU!K10</f>
        <v>0</v>
      </c>
      <c r="K10" s="11">
        <f>BPU!L10*Parametres!$B$7</f>
        <v>0</v>
      </c>
      <c r="L10" s="11">
        <f>BPU!M10-F10*BPU!N10</f>
        <v>0</v>
      </c>
      <c r="M10" s="11">
        <f t="shared" si="0"/>
        <v>0</v>
      </c>
      <c r="N10" s="14">
        <f>Parametres!$B$6</f>
        <v>0.2</v>
      </c>
      <c r="O10" s="11">
        <f t="shared" si="1"/>
        <v>0</v>
      </c>
    </row>
    <row r="11" spans="1:15">
      <c r="A11">
        <v>2</v>
      </c>
      <c r="B11" t="s">
        <v>22</v>
      </c>
      <c r="C11" t="s">
        <v>35</v>
      </c>
      <c r="D11" s="7">
        <f>Hypotheses!E11</f>
        <v>36</v>
      </c>
      <c r="E11" s="9">
        <f>Hypotheses!G11</f>
        <v>3393</v>
      </c>
      <c r="F11" s="9">
        <f>Hypotheses!H11</f>
        <v>3.3929999999999998</v>
      </c>
      <c r="G11" s="11">
        <f>BPU!H11*Parametres!$B$4</f>
        <v>0</v>
      </c>
      <c r="H11" s="11">
        <f>D11*BPU!I11</f>
        <v>0</v>
      </c>
      <c r="I11" s="11">
        <f>F11*BPU!J11</f>
        <v>0</v>
      </c>
      <c r="J11" s="11">
        <f>D11*BPU!K11</f>
        <v>0</v>
      </c>
      <c r="K11" s="11">
        <f>BPU!L11*Parametres!$B$7</f>
        <v>0</v>
      </c>
      <c r="L11" s="11">
        <f>BPU!M11-F11*BPU!N11</f>
        <v>0</v>
      </c>
      <c r="M11" s="11">
        <f t="shared" si="0"/>
        <v>0</v>
      </c>
      <c r="N11" s="14">
        <f>Parametres!$B$6</f>
        <v>0.2</v>
      </c>
      <c r="O11" s="11">
        <f t="shared" si="1"/>
        <v>0</v>
      </c>
    </row>
    <row r="12" spans="1:15">
      <c r="A12">
        <v>2</v>
      </c>
      <c r="B12" t="s">
        <v>22</v>
      </c>
      <c r="C12" t="s">
        <v>36</v>
      </c>
      <c r="D12" s="7">
        <f>Hypotheses!E12</f>
        <v>36</v>
      </c>
      <c r="E12" s="9">
        <f>Hypotheses!G12</f>
        <v>0</v>
      </c>
      <c r="F12" s="9">
        <f>Hypotheses!H12</f>
        <v>0</v>
      </c>
      <c r="G12" s="11">
        <f>BPU!H12*Parametres!$B$4</f>
        <v>0</v>
      </c>
      <c r="H12" s="11">
        <f>D12*BPU!I12</f>
        <v>0</v>
      </c>
      <c r="I12" s="11">
        <f>F12*BPU!J12</f>
        <v>0</v>
      </c>
      <c r="J12" s="11">
        <f>D12*BPU!K12</f>
        <v>0</v>
      </c>
      <c r="K12" s="11">
        <f>BPU!L12*Parametres!$B$7</f>
        <v>0</v>
      </c>
      <c r="L12" s="11">
        <f>BPU!M12-F12*BPU!N12</f>
        <v>0</v>
      </c>
      <c r="M12" s="11">
        <f t="shared" si="0"/>
        <v>0</v>
      </c>
      <c r="N12" s="14">
        <f>Parametres!$B$6</f>
        <v>0.2</v>
      </c>
      <c r="O12" s="11">
        <f t="shared" si="1"/>
        <v>0</v>
      </c>
    </row>
    <row r="13" spans="1:15">
      <c r="A13">
        <v>2</v>
      </c>
      <c r="B13" t="s">
        <v>22</v>
      </c>
      <c r="C13" t="s">
        <v>37</v>
      </c>
      <c r="D13" s="7">
        <f>Hypotheses!E13</f>
        <v>36</v>
      </c>
      <c r="E13" s="9">
        <f>Hypotheses!G13</f>
        <v>8901</v>
      </c>
      <c r="F13" s="9">
        <f>Hypotheses!H13</f>
        <v>8.9009999999999998</v>
      </c>
      <c r="G13" s="11">
        <f>BPU!H13*Parametres!$B$4</f>
        <v>0</v>
      </c>
      <c r="H13" s="11">
        <f>D13*BPU!I13</f>
        <v>0</v>
      </c>
      <c r="I13" s="11">
        <f>F13*BPU!J13</f>
        <v>0</v>
      </c>
      <c r="J13" s="11">
        <f>D13*BPU!K13</f>
        <v>0</v>
      </c>
      <c r="K13" s="11">
        <f>BPU!L13*Parametres!$B$7</f>
        <v>0</v>
      </c>
      <c r="L13" s="11">
        <f>BPU!M13-F13*BPU!N13</f>
        <v>0</v>
      </c>
      <c r="M13" s="11">
        <f t="shared" si="0"/>
        <v>0</v>
      </c>
      <c r="N13" s="14">
        <f>Parametres!$B$6</f>
        <v>0.2</v>
      </c>
      <c r="O13" s="11">
        <f t="shared" si="1"/>
        <v>0</v>
      </c>
    </row>
    <row r="14" spans="1:15">
      <c r="A14">
        <v>2</v>
      </c>
      <c r="B14" t="s">
        <v>22</v>
      </c>
      <c r="C14" t="s">
        <v>38</v>
      </c>
      <c r="D14" s="7">
        <f>Hypotheses!E14</f>
        <v>36</v>
      </c>
      <c r="E14" s="9">
        <f>Hypotheses!G14</f>
        <v>2070</v>
      </c>
      <c r="F14" s="9">
        <f>Hypotheses!H14</f>
        <v>2.0699999999999998</v>
      </c>
      <c r="G14" s="11">
        <f>BPU!H14*Parametres!$B$4</f>
        <v>0</v>
      </c>
      <c r="H14" s="11">
        <f>D14*BPU!I14</f>
        <v>0</v>
      </c>
      <c r="I14" s="11">
        <f>F14*BPU!J14</f>
        <v>0</v>
      </c>
      <c r="J14" s="11">
        <f>D14*BPU!K14</f>
        <v>0</v>
      </c>
      <c r="K14" s="11">
        <f>BPU!L14*Parametres!$B$7</f>
        <v>0</v>
      </c>
      <c r="L14" s="11">
        <f>BPU!M14-F14*BPU!N14</f>
        <v>0</v>
      </c>
      <c r="M14" s="11">
        <f t="shared" si="0"/>
        <v>0</v>
      </c>
      <c r="N14" s="14">
        <f>Parametres!$B$6</f>
        <v>0.2</v>
      </c>
      <c r="O14" s="11">
        <f t="shared" si="1"/>
        <v>0</v>
      </c>
    </row>
    <row r="15" spans="1:15">
      <c r="A15">
        <v>2</v>
      </c>
      <c r="B15" t="s">
        <v>22</v>
      </c>
      <c r="C15" t="s">
        <v>39</v>
      </c>
      <c r="D15" s="7">
        <f>Hypotheses!E15</f>
        <v>36</v>
      </c>
      <c r="E15" s="9">
        <f>Hypotheses!G15</f>
        <v>14238</v>
      </c>
      <c r="F15" s="9">
        <f>Hypotheses!H15</f>
        <v>14.238</v>
      </c>
      <c r="G15" s="11">
        <f>BPU!H15*Parametres!$B$4</f>
        <v>0</v>
      </c>
      <c r="H15" s="11">
        <f>D15*BPU!I15</f>
        <v>0</v>
      </c>
      <c r="I15" s="11">
        <f>F15*BPU!J15</f>
        <v>0</v>
      </c>
      <c r="J15" s="11">
        <f>D15*BPU!K15</f>
        <v>0</v>
      </c>
      <c r="K15" s="11">
        <f>BPU!L15*Parametres!$B$7</f>
        <v>0</v>
      </c>
      <c r="L15" s="11">
        <f>BPU!M15-F15*BPU!N15</f>
        <v>0</v>
      </c>
      <c r="M15" s="11">
        <f t="shared" si="0"/>
        <v>0</v>
      </c>
      <c r="N15" s="14">
        <f>Parametres!$B$6</f>
        <v>0.2</v>
      </c>
      <c r="O15" s="11">
        <f t="shared" si="1"/>
        <v>0</v>
      </c>
    </row>
    <row r="16" spans="1:15">
      <c r="A16">
        <v>3</v>
      </c>
      <c r="B16" t="s">
        <v>24</v>
      </c>
      <c r="C16" t="s">
        <v>34</v>
      </c>
      <c r="D16" s="7">
        <f>Hypotheses!E16</f>
        <v>36</v>
      </c>
      <c r="E16" s="9">
        <f>Hypotheses!G16</f>
        <v>0</v>
      </c>
      <c r="F16" s="9">
        <f>Hypotheses!H16</f>
        <v>0</v>
      </c>
      <c r="G16" s="11">
        <f>BPU!H16*Parametres!$B$4</f>
        <v>0</v>
      </c>
      <c r="H16" s="11">
        <f>D16*BPU!I16</f>
        <v>0</v>
      </c>
      <c r="I16" s="11">
        <f>F16*BPU!J16</f>
        <v>0</v>
      </c>
      <c r="J16" s="11">
        <f>D16*BPU!K16</f>
        <v>0</v>
      </c>
      <c r="K16" s="11">
        <f>BPU!L16*Parametres!$B$7</f>
        <v>0</v>
      </c>
      <c r="L16" s="11">
        <f>BPU!M16-F16*BPU!N16</f>
        <v>0</v>
      </c>
      <c r="M16" s="11">
        <f t="shared" si="0"/>
        <v>0</v>
      </c>
      <c r="N16" s="14">
        <f>Parametres!$B$6</f>
        <v>0.2</v>
      </c>
      <c r="O16" s="11">
        <f t="shared" si="1"/>
        <v>0</v>
      </c>
    </row>
    <row r="17" spans="1:15">
      <c r="A17">
        <v>3</v>
      </c>
      <c r="B17" t="s">
        <v>24</v>
      </c>
      <c r="C17" t="s">
        <v>35</v>
      </c>
      <c r="D17" s="7">
        <f>Hypotheses!E17</f>
        <v>36</v>
      </c>
      <c r="E17" s="9">
        <f>Hypotheses!G17</f>
        <v>0</v>
      </c>
      <c r="F17" s="9">
        <f>Hypotheses!H17</f>
        <v>0</v>
      </c>
      <c r="G17" s="11">
        <f>BPU!H17*Parametres!$B$4</f>
        <v>0</v>
      </c>
      <c r="H17" s="11">
        <f>D17*BPU!I17</f>
        <v>0</v>
      </c>
      <c r="I17" s="11">
        <f>F17*BPU!J17</f>
        <v>0</v>
      </c>
      <c r="J17" s="11">
        <f>D17*BPU!K17</f>
        <v>0</v>
      </c>
      <c r="K17" s="11">
        <f>BPU!L17*Parametres!$B$7</f>
        <v>0</v>
      </c>
      <c r="L17" s="11">
        <f>BPU!M17-F17*BPU!N17</f>
        <v>0</v>
      </c>
      <c r="M17" s="11">
        <f t="shared" si="0"/>
        <v>0</v>
      </c>
      <c r="N17" s="14">
        <f>Parametres!$B$6</f>
        <v>0.2</v>
      </c>
      <c r="O17" s="11">
        <f t="shared" si="1"/>
        <v>0</v>
      </c>
    </row>
    <row r="18" spans="1:15">
      <c r="A18">
        <v>3</v>
      </c>
      <c r="B18" t="s">
        <v>24</v>
      </c>
      <c r="C18" t="s">
        <v>36</v>
      </c>
      <c r="D18" s="7">
        <f>Hypotheses!E18</f>
        <v>36</v>
      </c>
      <c r="E18" s="9">
        <f>Hypotheses!G18</f>
        <v>0</v>
      </c>
      <c r="F18" s="9">
        <f>Hypotheses!H18</f>
        <v>0</v>
      </c>
      <c r="G18" s="11">
        <f>BPU!H18*Parametres!$B$4</f>
        <v>0</v>
      </c>
      <c r="H18" s="11">
        <f>D18*BPU!I18</f>
        <v>0</v>
      </c>
      <c r="I18" s="11">
        <f>F18*BPU!J18</f>
        <v>0</v>
      </c>
      <c r="J18" s="11">
        <f>D18*BPU!K18</f>
        <v>0</v>
      </c>
      <c r="K18" s="11">
        <f>BPU!L18*Parametres!$B$7</f>
        <v>0</v>
      </c>
      <c r="L18" s="11">
        <f>BPU!M18-F18*BPU!N18</f>
        <v>0</v>
      </c>
      <c r="M18" s="11">
        <f t="shared" si="0"/>
        <v>0</v>
      </c>
      <c r="N18" s="14">
        <f>Parametres!$B$6</f>
        <v>0.2</v>
      </c>
      <c r="O18" s="11">
        <f t="shared" si="1"/>
        <v>0</v>
      </c>
    </row>
    <row r="19" spans="1:15">
      <c r="A19">
        <v>3</v>
      </c>
      <c r="B19" t="s">
        <v>24</v>
      </c>
      <c r="C19" t="s">
        <v>37</v>
      </c>
      <c r="D19" s="7">
        <f>Hypotheses!E19</f>
        <v>36</v>
      </c>
      <c r="E19" s="9">
        <f>Hypotheses!G19</f>
        <v>0</v>
      </c>
      <c r="F19" s="9">
        <f>Hypotheses!H19</f>
        <v>0</v>
      </c>
      <c r="G19" s="11">
        <f>BPU!H19*Parametres!$B$4</f>
        <v>0</v>
      </c>
      <c r="H19" s="11">
        <f>D19*BPU!I19</f>
        <v>0</v>
      </c>
      <c r="I19" s="11">
        <f>F19*BPU!J19</f>
        <v>0</v>
      </c>
      <c r="J19" s="11">
        <f>D19*BPU!K19</f>
        <v>0</v>
      </c>
      <c r="K19" s="11">
        <f>BPU!L19*Parametres!$B$7</f>
        <v>0</v>
      </c>
      <c r="L19" s="11">
        <f>BPU!M19-F19*BPU!N19</f>
        <v>0</v>
      </c>
      <c r="M19" s="11">
        <f t="shared" si="0"/>
        <v>0</v>
      </c>
      <c r="N19" s="14">
        <f>Parametres!$B$6</f>
        <v>0.2</v>
      </c>
      <c r="O19" s="11">
        <f t="shared" si="1"/>
        <v>0</v>
      </c>
    </row>
    <row r="20" spans="1:15">
      <c r="A20">
        <v>3</v>
      </c>
      <c r="B20" t="s">
        <v>24</v>
      </c>
      <c r="C20" t="s">
        <v>38</v>
      </c>
      <c r="D20" s="7">
        <f>Hypotheses!E20</f>
        <v>36</v>
      </c>
      <c r="E20" s="9">
        <f>Hypotheses!G20</f>
        <v>3483</v>
      </c>
      <c r="F20" s="9">
        <f>Hypotheses!H20</f>
        <v>3.4830000000000001</v>
      </c>
      <c r="G20" s="11">
        <f>BPU!H20*Parametres!$B$4</f>
        <v>0</v>
      </c>
      <c r="H20" s="11">
        <f>D20*BPU!I20</f>
        <v>0</v>
      </c>
      <c r="I20" s="11">
        <f>F20*BPU!J20</f>
        <v>0</v>
      </c>
      <c r="J20" s="11">
        <f>D20*BPU!K20</f>
        <v>0</v>
      </c>
      <c r="K20" s="11">
        <f>BPU!L20*Parametres!$B$7</f>
        <v>0</v>
      </c>
      <c r="L20" s="11">
        <f>BPU!M20-F20*BPU!N20</f>
        <v>0</v>
      </c>
      <c r="M20" s="11">
        <f t="shared" si="0"/>
        <v>0</v>
      </c>
      <c r="N20" s="14">
        <f>Parametres!$B$6</f>
        <v>0.2</v>
      </c>
      <c r="O20" s="11">
        <f t="shared" si="1"/>
        <v>0</v>
      </c>
    </row>
    <row r="21" spans="1:15">
      <c r="A21">
        <v>3</v>
      </c>
      <c r="B21" t="s">
        <v>24</v>
      </c>
      <c r="C21" t="s">
        <v>39</v>
      </c>
      <c r="D21" s="7">
        <f>Hypotheses!E21</f>
        <v>36</v>
      </c>
      <c r="E21" s="9">
        <f>Hypotheses!G21</f>
        <v>5337</v>
      </c>
      <c r="F21" s="9">
        <f>Hypotheses!H21</f>
        <v>5.3369999999999997</v>
      </c>
      <c r="G21" s="11">
        <f>BPU!H21*Parametres!$B$4</f>
        <v>0</v>
      </c>
      <c r="H21" s="11">
        <f>D21*BPU!I21</f>
        <v>0</v>
      </c>
      <c r="I21" s="11">
        <f>F21*BPU!J21</f>
        <v>0</v>
      </c>
      <c r="J21" s="11">
        <f>D21*BPU!K21</f>
        <v>0</v>
      </c>
      <c r="K21" s="11">
        <f>BPU!L21*Parametres!$B$7</f>
        <v>0</v>
      </c>
      <c r="L21" s="11">
        <f>BPU!M21-F21*BPU!N21</f>
        <v>0</v>
      </c>
      <c r="M21" s="11">
        <f t="shared" si="0"/>
        <v>0</v>
      </c>
      <c r="N21" s="14">
        <f>Parametres!$B$6</f>
        <v>0.2</v>
      </c>
      <c r="O21" s="11">
        <f t="shared" si="1"/>
        <v>0</v>
      </c>
    </row>
    <row r="22" spans="1:15">
      <c r="A22">
        <v>4</v>
      </c>
      <c r="B22" t="s">
        <v>25</v>
      </c>
      <c r="C22" t="s">
        <v>34</v>
      </c>
      <c r="D22" s="7">
        <f>Hypotheses!E22</f>
        <v>36</v>
      </c>
      <c r="E22" s="9">
        <f>Hypotheses!G22</f>
        <v>0</v>
      </c>
      <c r="F22" s="9">
        <f>Hypotheses!H22</f>
        <v>0</v>
      </c>
      <c r="G22" s="11">
        <f>BPU!H22*Parametres!$B$4</f>
        <v>0</v>
      </c>
      <c r="H22" s="11">
        <f>D22*BPU!I22</f>
        <v>0</v>
      </c>
      <c r="I22" s="11">
        <f>F22*BPU!J22</f>
        <v>0</v>
      </c>
      <c r="J22" s="11">
        <f>D22*BPU!K22</f>
        <v>0</v>
      </c>
      <c r="K22" s="11">
        <f>BPU!L22*Parametres!$B$7</f>
        <v>0</v>
      </c>
      <c r="L22" s="11">
        <f>BPU!M22-F22*BPU!N22</f>
        <v>0</v>
      </c>
      <c r="M22" s="11">
        <f t="shared" si="0"/>
        <v>0</v>
      </c>
      <c r="N22" s="14">
        <f>Parametres!$B$6</f>
        <v>0.2</v>
      </c>
      <c r="O22" s="11">
        <f t="shared" si="1"/>
        <v>0</v>
      </c>
    </row>
    <row r="23" spans="1:15">
      <c r="A23">
        <v>4</v>
      </c>
      <c r="B23" t="s">
        <v>25</v>
      </c>
      <c r="C23" t="s">
        <v>35</v>
      </c>
      <c r="D23" s="7">
        <f>Hypotheses!E23</f>
        <v>36</v>
      </c>
      <c r="E23" s="9">
        <f>Hypotheses!G23</f>
        <v>0</v>
      </c>
      <c r="F23" s="9">
        <f>Hypotheses!H23</f>
        <v>0</v>
      </c>
      <c r="G23" s="11">
        <f>BPU!H23*Parametres!$B$4</f>
        <v>0</v>
      </c>
      <c r="H23" s="11">
        <f>D23*BPU!I23</f>
        <v>0</v>
      </c>
      <c r="I23" s="11">
        <f>F23*BPU!J23</f>
        <v>0</v>
      </c>
      <c r="J23" s="11">
        <f>D23*BPU!K23</f>
        <v>0</v>
      </c>
      <c r="K23" s="11">
        <f>BPU!L23*Parametres!$B$7</f>
        <v>0</v>
      </c>
      <c r="L23" s="11">
        <f>BPU!M23-F23*BPU!N23</f>
        <v>0</v>
      </c>
      <c r="M23" s="11">
        <f t="shared" si="0"/>
        <v>0</v>
      </c>
      <c r="N23" s="14">
        <f>Parametres!$B$6</f>
        <v>0.2</v>
      </c>
      <c r="O23" s="11">
        <f t="shared" si="1"/>
        <v>0</v>
      </c>
    </row>
    <row r="24" spans="1:15">
      <c r="A24">
        <v>4</v>
      </c>
      <c r="B24" t="s">
        <v>25</v>
      </c>
      <c r="C24" t="s">
        <v>36</v>
      </c>
      <c r="D24" s="7">
        <f>Hypotheses!E24</f>
        <v>36</v>
      </c>
      <c r="E24" s="9">
        <f>Hypotheses!G24</f>
        <v>0</v>
      </c>
      <c r="F24" s="9">
        <f>Hypotheses!H24</f>
        <v>0</v>
      </c>
      <c r="G24" s="11">
        <f>BPU!H24*Parametres!$B$4</f>
        <v>0</v>
      </c>
      <c r="H24" s="11">
        <f>D24*BPU!I24</f>
        <v>0</v>
      </c>
      <c r="I24" s="11">
        <f>F24*BPU!J24</f>
        <v>0</v>
      </c>
      <c r="J24" s="11">
        <f>D24*BPU!K24</f>
        <v>0</v>
      </c>
      <c r="K24" s="11">
        <f>BPU!L24*Parametres!$B$7</f>
        <v>0</v>
      </c>
      <c r="L24" s="11">
        <f>BPU!M24-F24*BPU!N24</f>
        <v>0</v>
      </c>
      <c r="M24" s="11">
        <f t="shared" si="0"/>
        <v>0</v>
      </c>
      <c r="N24" s="14">
        <f>Parametres!$B$6</f>
        <v>0.2</v>
      </c>
      <c r="O24" s="11">
        <f t="shared" si="1"/>
        <v>0</v>
      </c>
    </row>
    <row r="25" spans="1:15">
      <c r="A25">
        <v>4</v>
      </c>
      <c r="B25" t="s">
        <v>25</v>
      </c>
      <c r="C25" t="s">
        <v>37</v>
      </c>
      <c r="D25" s="7">
        <f>Hypotheses!E25</f>
        <v>36</v>
      </c>
      <c r="E25" s="9">
        <f>Hypotheses!G25</f>
        <v>0</v>
      </c>
      <c r="F25" s="9">
        <f>Hypotheses!H25</f>
        <v>0</v>
      </c>
      <c r="G25" s="11">
        <f>BPU!H25*Parametres!$B$4</f>
        <v>0</v>
      </c>
      <c r="H25" s="11">
        <f>D25*BPU!I25</f>
        <v>0</v>
      </c>
      <c r="I25" s="11">
        <f>F25*BPU!J25</f>
        <v>0</v>
      </c>
      <c r="J25" s="11">
        <f>D25*BPU!K25</f>
        <v>0</v>
      </c>
      <c r="K25" s="11">
        <f>BPU!L25*Parametres!$B$7</f>
        <v>0</v>
      </c>
      <c r="L25" s="11">
        <f>BPU!M25-F25*BPU!N25</f>
        <v>0</v>
      </c>
      <c r="M25" s="11">
        <f t="shared" si="0"/>
        <v>0</v>
      </c>
      <c r="N25" s="14">
        <f>Parametres!$B$6</f>
        <v>0.2</v>
      </c>
      <c r="O25" s="11">
        <f t="shared" si="1"/>
        <v>0</v>
      </c>
    </row>
    <row r="26" spans="1:15">
      <c r="A26">
        <v>4</v>
      </c>
      <c r="B26" t="s">
        <v>25</v>
      </c>
      <c r="C26" t="s">
        <v>38</v>
      </c>
      <c r="D26" s="7">
        <f>Hypotheses!E26</f>
        <v>36</v>
      </c>
      <c r="E26" s="9">
        <f>Hypotheses!G26</f>
        <v>1368</v>
      </c>
      <c r="F26" s="9">
        <f>Hypotheses!H26</f>
        <v>1.3680000000000001</v>
      </c>
      <c r="G26" s="11">
        <f>BPU!H26*Parametres!$B$4</f>
        <v>0</v>
      </c>
      <c r="H26" s="11">
        <f>D26*BPU!I26</f>
        <v>0</v>
      </c>
      <c r="I26" s="11">
        <f>F26*BPU!J26</f>
        <v>0</v>
      </c>
      <c r="J26" s="11">
        <f>D26*BPU!K26</f>
        <v>0</v>
      </c>
      <c r="K26" s="11">
        <f>BPU!L26*Parametres!$B$7</f>
        <v>0</v>
      </c>
      <c r="L26" s="11">
        <f>BPU!M26-F26*BPU!N26</f>
        <v>0</v>
      </c>
      <c r="M26" s="11">
        <f t="shared" si="0"/>
        <v>0</v>
      </c>
      <c r="N26" s="14">
        <f>Parametres!$B$6</f>
        <v>0.2</v>
      </c>
      <c r="O26" s="11">
        <f t="shared" si="1"/>
        <v>0</v>
      </c>
    </row>
    <row r="27" spans="1:15">
      <c r="A27">
        <v>4</v>
      </c>
      <c r="B27" t="s">
        <v>25</v>
      </c>
      <c r="C27" t="s">
        <v>39</v>
      </c>
      <c r="D27" s="7">
        <f>Hypotheses!E27</f>
        <v>36</v>
      </c>
      <c r="E27" s="9">
        <f>Hypotheses!G27</f>
        <v>7605</v>
      </c>
      <c r="F27" s="9">
        <f>Hypotheses!H27</f>
        <v>7.6050000000000004</v>
      </c>
      <c r="G27" s="11">
        <f>BPU!H27*Parametres!$B$4</f>
        <v>0</v>
      </c>
      <c r="H27" s="11">
        <f>D27*BPU!I27</f>
        <v>0</v>
      </c>
      <c r="I27" s="11">
        <f>F27*BPU!J27</f>
        <v>0</v>
      </c>
      <c r="J27" s="11">
        <f>D27*BPU!K27</f>
        <v>0</v>
      </c>
      <c r="K27" s="11">
        <f>BPU!L27*Parametres!$B$7</f>
        <v>0</v>
      </c>
      <c r="L27" s="11">
        <f>BPU!M27-F27*BPU!N27</f>
        <v>0</v>
      </c>
      <c r="M27" s="11">
        <f t="shared" si="0"/>
        <v>0</v>
      </c>
      <c r="N27" s="14">
        <f>Parametres!$B$6</f>
        <v>0.2</v>
      </c>
      <c r="O27" s="11">
        <f t="shared" si="1"/>
        <v>0</v>
      </c>
    </row>
    <row r="28" spans="1:15">
      <c r="G28" s="12"/>
      <c r="H28" s="12"/>
      <c r="I28" s="12"/>
      <c r="J28" s="12"/>
      <c r="K28" s="12"/>
      <c r="L28" s="12"/>
      <c r="M28" s="12"/>
      <c r="O28" s="12"/>
    </row>
    <row r="29" spans="1:15" ht="30">
      <c r="A29" s="1" t="s">
        <v>64</v>
      </c>
      <c r="B29" s="1"/>
      <c r="C29" s="1"/>
      <c r="D29" s="1"/>
      <c r="E29" s="1"/>
      <c r="F29" s="1"/>
      <c r="G29" s="13"/>
      <c r="H29" s="13"/>
      <c r="I29" s="13"/>
      <c r="J29" s="13"/>
      <c r="K29" s="13"/>
      <c r="L29" s="13"/>
      <c r="M29" s="13">
        <f>SUM(M4:M27)</f>
        <v>0</v>
      </c>
      <c r="N29" s="1"/>
      <c r="O29" s="13">
        <f>SUM(O4:O27)</f>
        <v>0</v>
      </c>
    </row>
  </sheetData>
  <mergeCells count="1">
    <mergeCell ref="A1:O1"/>
  </mergeCells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"/>
  <sheetViews>
    <sheetView tabSelected="1" workbookViewId="0">
      <selection activeCell="B4" sqref="B4"/>
    </sheetView>
  </sheetViews>
  <sheetFormatPr baseColWidth="10" defaultColWidth="8.875" defaultRowHeight="14.25"/>
  <cols>
    <col min="1" max="1" width="28" customWidth="1"/>
    <col min="2" max="4" width="18" customWidth="1"/>
    <col min="6" max="7" width="22" customWidth="1"/>
    <col min="8" max="9" width="18" customWidth="1"/>
  </cols>
  <sheetData>
    <row r="1" spans="1:15" ht="18">
      <c r="A1" s="15" t="s">
        <v>65</v>
      </c>
      <c r="B1" s="15"/>
      <c r="C1" s="15"/>
      <c r="D1" s="15"/>
      <c r="E1" s="15"/>
      <c r="F1" s="15"/>
      <c r="G1" s="15"/>
      <c r="H1" s="15"/>
      <c r="I1" s="15"/>
      <c r="J1" s="2"/>
      <c r="K1" s="2"/>
      <c r="L1" s="2"/>
      <c r="M1" s="2"/>
      <c r="N1" s="2"/>
      <c r="O1" s="2"/>
    </row>
    <row r="3" spans="1:15" ht="15">
      <c r="A3" s="3" t="s">
        <v>27</v>
      </c>
      <c r="B3" s="3" t="s">
        <v>66</v>
      </c>
      <c r="C3" s="3" t="s">
        <v>67</v>
      </c>
      <c r="D3" s="3" t="s">
        <v>68</v>
      </c>
      <c r="F3" s="3" t="s">
        <v>15</v>
      </c>
      <c r="G3" s="3" t="s">
        <v>16</v>
      </c>
      <c r="H3" s="3" t="s">
        <v>66</v>
      </c>
      <c r="I3" s="3" t="s">
        <v>67</v>
      </c>
    </row>
    <row r="4" spans="1:15">
      <c r="A4" t="s">
        <v>34</v>
      </c>
      <c r="B4" s="12">
        <f>SUMIFS(DQE!$M$4:$M$27,DQE!$C$4:$C$27,A4)</f>
        <v>0</v>
      </c>
      <c r="C4" s="12">
        <f>SUMIFS(DQE!$O$4:$O$27,DQE!$C$4:$C$27,A4)</f>
        <v>0</v>
      </c>
      <c r="D4" s="4">
        <f>C4/MAX($C$8,1)</f>
        <v>0</v>
      </c>
      <c r="F4">
        <v>1</v>
      </c>
      <c r="G4" t="s">
        <v>20</v>
      </c>
      <c r="H4" s="12">
        <f>SUMIFS(DQE!$M$4:$M$27,DQE!$A$4:$A$27,F4)</f>
        <v>0</v>
      </c>
      <c r="I4" s="12">
        <f>SUMIFS(DQE!$O$4:$O$27,DQE!$A$4:$A$27,F4)</f>
        <v>0</v>
      </c>
    </row>
    <row r="5" spans="1:15">
      <c r="A5" t="s">
        <v>35</v>
      </c>
      <c r="B5" s="12">
        <f>SUMIFS(DQE!$M$4:$M$27,DQE!$C$4:$C$27,A5)</f>
        <v>0</v>
      </c>
      <c r="C5" s="12">
        <f>SUMIFS(DQE!$O$4:$O$27,DQE!$C$4:$C$27,A5)</f>
        <v>0</v>
      </c>
      <c r="D5" s="4">
        <f>C5/MAX($C$8,1)</f>
        <v>0</v>
      </c>
      <c r="F5">
        <v>2</v>
      </c>
      <c r="G5" t="s">
        <v>22</v>
      </c>
      <c r="H5" s="12">
        <f>SUMIFS(DQE!$M$4:$M$27,DQE!$A$4:$A$27,F5)</f>
        <v>0</v>
      </c>
      <c r="I5" s="12">
        <f>SUMIFS(DQE!$O$4:$O$27,DQE!$A$4:$A$27,F5)</f>
        <v>0</v>
      </c>
    </row>
    <row r="6" spans="1:15">
      <c r="A6" t="s">
        <v>36</v>
      </c>
      <c r="B6" s="12">
        <f>SUMIFS(DQE!$M$4:$M$27,DQE!$C$4:$C$27,A6)</f>
        <v>0</v>
      </c>
      <c r="C6" s="12">
        <f>SUMIFS(DQE!$O$4:$O$27,DQE!$C$4:$C$27,A6)</f>
        <v>0</v>
      </c>
      <c r="D6" s="4">
        <f>C6/MAX($C$8,1)</f>
        <v>0</v>
      </c>
      <c r="F6">
        <v>3</v>
      </c>
      <c r="G6" t="s">
        <v>24</v>
      </c>
      <c r="H6" s="12">
        <f>SUMIFS(DQE!$M$4:$M$27,DQE!$A$4:$A$27,F6)</f>
        <v>0</v>
      </c>
      <c r="I6" s="12">
        <f>SUMIFS(DQE!$O$4:$O$27,DQE!$A$4:$A$27,F6)</f>
        <v>0</v>
      </c>
    </row>
    <row r="7" spans="1:15">
      <c r="A7" t="s">
        <v>37</v>
      </c>
      <c r="B7" s="12">
        <f>SUMIFS(DQE!$M$4:$M$27,DQE!$C$4:$C$27,A7)</f>
        <v>0</v>
      </c>
      <c r="C7" s="12">
        <f>SUMIFS(DQE!$O$4:$O$27,DQE!$C$4:$C$27,A7)</f>
        <v>0</v>
      </c>
      <c r="D7" s="4">
        <f>C7/MAX($C$8,1)</f>
        <v>0</v>
      </c>
      <c r="F7">
        <v>4</v>
      </c>
      <c r="G7" t="s">
        <v>25</v>
      </c>
      <c r="H7" s="12">
        <f>SUMIFS(DQE!$M$4:$M$27,DQE!$A$4:$A$27,F7)</f>
        <v>0</v>
      </c>
      <c r="I7" s="12">
        <f>SUMIFS(DQE!$O$4:$O$27,DQE!$A$4:$A$27,F7)</f>
        <v>0</v>
      </c>
    </row>
    <row r="8" spans="1:15">
      <c r="A8" t="s">
        <v>69</v>
      </c>
      <c r="B8" s="12">
        <f>SUM(B4:B7)</f>
        <v>0</v>
      </c>
      <c r="C8" s="12">
        <f>SUM(C4:C7)</f>
        <v>0</v>
      </c>
      <c r="D8" s="4">
        <f>1</f>
        <v>1</v>
      </c>
    </row>
  </sheetData>
  <mergeCells count="1">
    <mergeCell ref="A1:I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0"/>
  <sheetViews>
    <sheetView topLeftCell="A10" workbookViewId="0">
      <selection activeCell="B5" sqref="B5"/>
    </sheetView>
  </sheetViews>
  <sheetFormatPr baseColWidth="10" defaultColWidth="8.875" defaultRowHeight="14.25"/>
  <cols>
    <col min="1" max="1" width="24" customWidth="1"/>
    <col min="2" max="2" width="95" customWidth="1"/>
    <col min="3" max="8" width="18" customWidth="1"/>
    <col min="9" max="10" width="28" customWidth="1"/>
  </cols>
  <sheetData>
    <row r="1" spans="1:15" ht="18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2"/>
      <c r="L1" s="2"/>
      <c r="M1" s="2"/>
      <c r="N1" s="2"/>
      <c r="O1" s="2"/>
    </row>
    <row r="3" spans="1:15" ht="45">
      <c r="A3" s="3" t="s">
        <v>71</v>
      </c>
      <c r="B3" s="3" t="s">
        <v>15</v>
      </c>
      <c r="C3" s="3" t="s">
        <v>83</v>
      </c>
      <c r="D3" s="3" t="s">
        <v>86</v>
      </c>
      <c r="E3" s="3" t="s">
        <v>85</v>
      </c>
      <c r="F3" s="3" t="s">
        <v>72</v>
      </c>
      <c r="G3" s="3" t="s">
        <v>73</v>
      </c>
      <c r="H3" s="3" t="s">
        <v>74</v>
      </c>
      <c r="I3" s="3" t="s">
        <v>75</v>
      </c>
    </row>
    <row r="4" spans="1:15">
      <c r="A4" s="6"/>
      <c r="B4" s="6"/>
      <c r="C4" s="6"/>
      <c r="D4" s="6"/>
      <c r="E4" s="6"/>
      <c r="F4" s="7">
        <f>SUM(C4:E4)</f>
        <v>0</v>
      </c>
      <c r="G4" s="6"/>
      <c r="H4" s="6"/>
      <c r="I4" s="6"/>
    </row>
    <row r="5" spans="1:15">
      <c r="A5" s="6"/>
      <c r="B5" s="6"/>
      <c r="C5" s="6"/>
      <c r="D5" s="6"/>
      <c r="E5" s="6"/>
      <c r="F5" s="7">
        <f>SUM(C5:E5)</f>
        <v>0</v>
      </c>
      <c r="G5" s="6"/>
      <c r="H5" s="6"/>
      <c r="I5" s="6"/>
    </row>
    <row r="6" spans="1:15">
      <c r="A6" s="6"/>
      <c r="B6" s="6"/>
      <c r="C6" s="6"/>
      <c r="D6" s="6"/>
      <c r="E6" s="6"/>
      <c r="F6" s="7">
        <f>SUM(C6:E6)</f>
        <v>0</v>
      </c>
      <c r="G6" s="6"/>
      <c r="H6" s="6"/>
      <c r="I6" s="6"/>
    </row>
    <row r="7" spans="1:15">
      <c r="A7" s="6"/>
      <c r="B7" s="6"/>
      <c r="C7" s="6"/>
      <c r="D7" s="6"/>
      <c r="E7" s="6"/>
      <c r="F7" s="7">
        <f>SUM(C7:E7)</f>
        <v>0</v>
      </c>
      <c r="G7" s="6"/>
      <c r="H7" s="6"/>
      <c r="I7" s="6"/>
    </row>
    <row r="8" spans="1:15">
      <c r="A8" s="6"/>
      <c r="B8" s="6"/>
      <c r="C8" s="6"/>
      <c r="D8" s="6"/>
      <c r="E8" s="6"/>
      <c r="F8" s="7">
        <f>SUM(C8:E8)</f>
        <v>0</v>
      </c>
      <c r="G8" s="6"/>
      <c r="H8" s="6"/>
      <c r="I8" s="6"/>
    </row>
    <row r="9" spans="1:15">
      <c r="A9" s="6"/>
      <c r="B9" s="6"/>
      <c r="C9" s="6"/>
      <c r="D9" s="6"/>
      <c r="E9" s="6"/>
      <c r="F9" s="7">
        <f>SUM(C9:E9)</f>
        <v>0</v>
      </c>
      <c r="G9" s="6"/>
      <c r="H9" s="6"/>
      <c r="I9" s="6"/>
    </row>
    <row r="10" spans="1:15">
      <c r="A10" s="6"/>
      <c r="B10" s="6"/>
      <c r="C10" s="6"/>
      <c r="D10" s="6"/>
      <c r="E10" s="6"/>
      <c r="F10" s="7">
        <f>SUM(C10:E10)</f>
        <v>0</v>
      </c>
      <c r="G10" s="6"/>
      <c r="H10" s="6"/>
      <c r="I10" s="6"/>
    </row>
    <row r="11" spans="1:15">
      <c r="A11" s="6"/>
      <c r="B11" s="6"/>
      <c r="C11" s="6"/>
      <c r="D11" s="6"/>
      <c r="E11" s="6"/>
      <c r="F11" s="7">
        <f>SUM(C11:E11)</f>
        <v>0</v>
      </c>
      <c r="G11" s="6"/>
      <c r="H11" s="6"/>
      <c r="I11" s="6"/>
    </row>
    <row r="12" spans="1:15">
      <c r="A12" s="6"/>
      <c r="B12" s="6"/>
      <c r="C12" s="6"/>
      <c r="D12" s="6"/>
      <c r="E12" s="6"/>
      <c r="F12" s="7">
        <f>SUM(C12:E12)</f>
        <v>0</v>
      </c>
      <c r="G12" s="6"/>
      <c r="H12" s="6"/>
      <c r="I12" s="6"/>
    </row>
    <row r="13" spans="1:15">
      <c r="A13" s="6"/>
      <c r="B13" s="6"/>
      <c r="C13" s="6"/>
      <c r="D13" s="6"/>
      <c r="E13" s="6"/>
      <c r="F13" s="7">
        <f>SUM(C13:E13)</f>
        <v>0</v>
      </c>
      <c r="G13" s="6"/>
      <c r="H13" s="6"/>
      <c r="I13" s="6"/>
    </row>
    <row r="14" spans="1:15">
      <c r="A14" s="6"/>
      <c r="B14" s="6"/>
      <c r="C14" s="6"/>
      <c r="D14" s="6"/>
      <c r="E14" s="6"/>
      <c r="F14" s="7">
        <f>SUM(C14:E14)</f>
        <v>0</v>
      </c>
      <c r="G14" s="6"/>
      <c r="H14" s="6"/>
      <c r="I14" s="6"/>
    </row>
    <row r="15" spans="1:15">
      <c r="A15" s="6"/>
      <c r="B15" s="6"/>
      <c r="C15" s="6"/>
      <c r="D15" s="6"/>
      <c r="E15" s="6"/>
      <c r="F15" s="7">
        <f>SUM(C15:E15)</f>
        <v>0</v>
      </c>
      <c r="G15" s="6"/>
      <c r="H15" s="6"/>
      <c r="I15" s="6"/>
    </row>
    <row r="16" spans="1:15">
      <c r="A16" s="6"/>
      <c r="B16" s="6"/>
      <c r="C16" s="6"/>
      <c r="D16" s="6"/>
      <c r="E16" s="6"/>
      <c r="F16" s="7">
        <f>SUM(C16:E16)</f>
        <v>0</v>
      </c>
      <c r="G16" s="6"/>
      <c r="H16" s="6"/>
      <c r="I16" s="6"/>
    </row>
    <row r="17" spans="1:9">
      <c r="A17" s="6"/>
      <c r="B17" s="6"/>
      <c r="C17" s="6"/>
      <c r="D17" s="6"/>
      <c r="E17" s="6"/>
      <c r="F17" s="7">
        <f>SUM(C17:E17)</f>
        <v>0</v>
      </c>
      <c r="G17" s="6"/>
      <c r="H17" s="6"/>
      <c r="I17" s="6"/>
    </row>
    <row r="18" spans="1:9">
      <c r="A18" s="6"/>
      <c r="B18" s="6"/>
      <c r="C18" s="6"/>
      <c r="D18" s="6"/>
      <c r="E18" s="6"/>
      <c r="F18" s="7">
        <f>SUM(C18:E18)</f>
        <v>0</v>
      </c>
      <c r="G18" s="6"/>
      <c r="H18" s="6"/>
      <c r="I18" s="6"/>
    </row>
    <row r="19" spans="1:9">
      <c r="A19" s="6"/>
      <c r="B19" s="6"/>
      <c r="C19" s="6"/>
      <c r="D19" s="6"/>
      <c r="E19" s="6"/>
      <c r="F19" s="7">
        <f>SUM(C19:E19)</f>
        <v>0</v>
      </c>
      <c r="G19" s="6"/>
      <c r="H19" s="6"/>
      <c r="I19" s="6"/>
    </row>
    <row r="20" spans="1:9">
      <c r="A20" s="6"/>
      <c r="B20" s="6"/>
      <c r="C20" s="6"/>
      <c r="D20" s="6"/>
      <c r="E20" s="6"/>
      <c r="F20" s="7">
        <f>SUM(C20:E20)</f>
        <v>0</v>
      </c>
      <c r="G20" s="6"/>
      <c r="H20" s="6"/>
      <c r="I20" s="6"/>
    </row>
    <row r="21" spans="1:9">
      <c r="A21" s="6"/>
      <c r="B21" s="6"/>
      <c r="C21" s="6"/>
      <c r="D21" s="6"/>
      <c r="E21" s="6"/>
      <c r="F21" s="7">
        <f>SUM(C21:E21)</f>
        <v>0</v>
      </c>
      <c r="G21" s="6"/>
      <c r="H21" s="6"/>
      <c r="I21" s="6"/>
    </row>
    <row r="22" spans="1:9">
      <c r="A22" s="6"/>
      <c r="B22" s="6"/>
      <c r="C22" s="6"/>
      <c r="D22" s="6"/>
      <c r="E22" s="6"/>
      <c r="F22" s="7">
        <f>SUM(C22:E22)</f>
        <v>0</v>
      </c>
      <c r="G22" s="6"/>
      <c r="H22" s="6"/>
      <c r="I22" s="6"/>
    </row>
    <row r="23" spans="1:9">
      <c r="A23" s="6"/>
      <c r="B23" s="6"/>
      <c r="C23" s="6"/>
      <c r="D23" s="6"/>
      <c r="E23" s="6"/>
      <c r="F23" s="7">
        <f>SUM(C23:E23)</f>
        <v>0</v>
      </c>
      <c r="G23" s="6"/>
      <c r="H23" s="6"/>
      <c r="I23" s="6"/>
    </row>
    <row r="24" spans="1:9">
      <c r="A24" s="6"/>
      <c r="B24" s="6"/>
      <c r="C24" s="6"/>
      <c r="D24" s="6"/>
      <c r="E24" s="6"/>
      <c r="F24" s="7">
        <f>SUM(C24:E24)</f>
        <v>0</v>
      </c>
      <c r="G24" s="6"/>
      <c r="H24" s="6"/>
      <c r="I24" s="6"/>
    </row>
    <row r="25" spans="1:9">
      <c r="A25" s="6"/>
      <c r="B25" s="6"/>
      <c r="C25" s="6"/>
      <c r="D25" s="6"/>
      <c r="E25" s="6"/>
      <c r="F25" s="7">
        <f>SUM(C25:E25)</f>
        <v>0</v>
      </c>
      <c r="G25" s="6"/>
      <c r="H25" s="6"/>
      <c r="I25" s="6"/>
    </row>
    <row r="26" spans="1:9">
      <c r="A26" s="6"/>
      <c r="B26" s="6"/>
      <c r="C26" s="6"/>
      <c r="D26" s="6"/>
      <c r="E26" s="6"/>
      <c r="F26" s="7">
        <f>SUM(C26:E26)</f>
        <v>0</v>
      </c>
      <c r="G26" s="6"/>
      <c r="H26" s="6"/>
      <c r="I26" s="6"/>
    </row>
    <row r="27" spans="1:9">
      <c r="A27" s="6"/>
      <c r="B27" s="6"/>
      <c r="C27" s="6"/>
      <c r="D27" s="6"/>
      <c r="E27" s="6"/>
      <c r="F27" s="7">
        <f>SUM(C27:E27)</f>
        <v>0</v>
      </c>
      <c r="G27" s="6"/>
      <c r="H27" s="6"/>
      <c r="I27" s="6"/>
    </row>
    <row r="28" spans="1:9">
      <c r="A28" s="6"/>
      <c r="B28" s="6"/>
      <c r="C28" s="6"/>
      <c r="D28" s="6"/>
      <c r="E28" s="6"/>
      <c r="F28" s="7">
        <f>SUM(C28:E28)</f>
        <v>0</v>
      </c>
      <c r="G28" s="6"/>
      <c r="H28" s="6"/>
      <c r="I28" s="6"/>
    </row>
    <row r="29" spans="1:9">
      <c r="A29" s="6"/>
      <c r="B29" s="6"/>
      <c r="C29" s="6"/>
      <c r="D29" s="6"/>
      <c r="E29" s="6"/>
      <c r="F29" s="7">
        <f>SUM(C29:E29)</f>
        <v>0</v>
      </c>
      <c r="G29" s="6"/>
      <c r="H29" s="6"/>
      <c r="I29" s="6"/>
    </row>
    <row r="30" spans="1:9">
      <c r="A30" s="6"/>
      <c r="B30" s="6"/>
      <c r="C30" s="6"/>
      <c r="D30" s="6"/>
      <c r="E30" s="6"/>
      <c r="F30" s="7">
        <f>SUM(C30:E30)</f>
        <v>0</v>
      </c>
      <c r="G30" s="6"/>
      <c r="H30" s="6"/>
      <c r="I30" s="6"/>
    </row>
    <row r="31" spans="1:9">
      <c r="A31" s="6"/>
      <c r="B31" s="6"/>
      <c r="C31" s="6"/>
      <c r="D31" s="6"/>
      <c r="E31" s="6"/>
      <c r="F31" s="7">
        <f>SUM(C31:E31)</f>
        <v>0</v>
      </c>
      <c r="G31" s="6"/>
      <c r="H31" s="6"/>
      <c r="I31" s="6"/>
    </row>
    <row r="32" spans="1:9">
      <c r="A32" s="6"/>
      <c r="B32" s="6"/>
      <c r="C32" s="6"/>
      <c r="D32" s="6"/>
      <c r="E32" s="6"/>
      <c r="F32" s="7">
        <f>SUM(C32:E32)</f>
        <v>0</v>
      </c>
      <c r="G32" s="6"/>
      <c r="H32" s="6"/>
      <c r="I32" s="6"/>
    </row>
    <row r="33" spans="1:10">
      <c r="A33" s="6"/>
      <c r="B33" s="6"/>
      <c r="C33" s="6"/>
      <c r="D33" s="6"/>
      <c r="E33" s="6"/>
      <c r="F33" s="7">
        <f>SUM(C33:E33)</f>
        <v>0</v>
      </c>
      <c r="G33" s="6"/>
      <c r="H33" s="6"/>
      <c r="I33" s="6"/>
    </row>
    <row r="36" spans="1:10" ht="15">
      <c r="A36" s="16" t="s">
        <v>76</v>
      </c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5">
      <c r="A37" s="3" t="s">
        <v>83</v>
      </c>
      <c r="B37" s="2" t="s">
        <v>77</v>
      </c>
    </row>
    <row r="38" spans="1:10" ht="30">
      <c r="A38" s="3" t="s">
        <v>84</v>
      </c>
      <c r="B38" s="2" t="s">
        <v>78</v>
      </c>
    </row>
    <row r="39" spans="1:10" ht="28.5">
      <c r="A39" s="3"/>
      <c r="B39" s="2" t="s">
        <v>79</v>
      </c>
    </row>
    <row r="40" spans="1:10" ht="45">
      <c r="A40" s="3" t="s">
        <v>85</v>
      </c>
      <c r="B40" s="2" t="s">
        <v>80</v>
      </c>
    </row>
  </sheetData>
  <mergeCells count="2">
    <mergeCell ref="A1:J1"/>
    <mergeCell ref="A36:J36"/>
  </mergeCells>
  <conditionalFormatting sqref="F4:F33">
    <cfRule type="dataBar" priority="1">
      <dataBar>
        <cfvo type="min"/>
        <cfvo type="max"/>
        <color rgb="FF63C384"/>
      </dataBar>
    </cfRule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{46DD53D8-E93B-7E7B-6109-FD6223F0A8E5}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6DD53D8-E93B-7E7B-6109-FD6223F0A8E5}">
            <x14:dataBar>
              <x14:cfvo type="min"/>
              <x14:cfvo type="max"/>
              <x14:negativeFillColor auto="1"/>
              <x14:axisColor auto="1"/>
            </x14:dataBar>
          </x14:cfRule>
          <xm:sqref>F4:F33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Mode emploi</vt:lpstr>
      <vt:lpstr>Parametres</vt:lpstr>
      <vt:lpstr>Hypotheses</vt:lpstr>
      <vt:lpstr>BPU</vt:lpstr>
      <vt:lpstr>DQE</vt:lpstr>
      <vt:lpstr>Synthese</vt:lpstr>
      <vt:lpstr>Analyse offres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Becquembois</dc:creator>
  <cp:lastModifiedBy>Fabrice Becquembois</cp:lastModifiedBy>
  <dcterms:created xsi:type="dcterms:W3CDTF">2026-07-07T07:16:12Z</dcterms:created>
  <dcterms:modified xsi:type="dcterms:W3CDTF">2026-07-07T12:48:02Z</dcterms:modified>
</cp:coreProperties>
</file>