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c-Gest\Maintenance des installations\Maintenance\"/>
    </mc:Choice>
  </mc:AlternateContent>
  <xr:revisionPtr revIDLastSave="0" documentId="8_{40060D19-4EFC-4B95-91D3-FC0722744E83}" xr6:coauthVersionLast="36" xr6:coauthVersionMax="36" xr10:uidLastSave="{00000000-0000-0000-0000-000000000000}"/>
  <bookViews>
    <workbookView xWindow="0" yWindow="0" windowWidth="20490" windowHeight="7545" xr2:uid="{F4DC3C9C-C84B-4D1F-B1C3-E4A5363CBDE2}"/>
  </bookViews>
  <sheets>
    <sheet name="Listing Materiel principal" sheetId="1" r:id="rId1"/>
    <sheet name="détail V équilibrage" sheetId="6" r:id="rId2"/>
    <sheet name="détail V terminales" sheetId="5" r:id="rId3"/>
    <sheet name="détail radiateur" sheetId="4" r:id="rId4"/>
    <sheet name="détail panneaux rayonnants" sheetId="3" r:id="rId5"/>
  </sheets>
  <definedNames>
    <definedName name="_xlnm._FilterDatabase" localSheetId="3" hidden="1">'détail radiateur'!$A$2:$AH$92</definedName>
    <definedName name="_xlnm._FilterDatabase" localSheetId="0" hidden="1">'Listing Materiel principal'!#REF!</definedName>
    <definedName name="_xlnm.Print_Titles" localSheetId="4">'détail panneaux rayonnants'!$3:$4</definedName>
    <definedName name="_xlnm.Print_Titles" localSheetId="2">'détail V terminales'!$1:$1</definedName>
    <definedName name="Print_Area" localSheetId="3">'détail radiateur'!$A$1:$T$98</definedName>
    <definedName name="Print_Titles" localSheetId="3">'détail radiateur'!$2:$2</definedName>
    <definedName name="_xlnm.Print_Area" localSheetId="1">Tableau2[#All]</definedName>
    <definedName name="_xlnm.Print_Area" localSheetId="2">'détail V terminales'!$B$1:$N$159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6" l="1"/>
  <c r="F44" i="6"/>
  <c r="F43" i="6"/>
  <c r="F42" i="6"/>
  <c r="F41" i="6"/>
  <c r="F40" i="6"/>
  <c r="F39" i="6"/>
  <c r="F35" i="6"/>
  <c r="F34" i="6"/>
  <c r="F33" i="6"/>
  <c r="F32" i="6"/>
  <c r="F31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B8" i="6"/>
  <c r="F7" i="6"/>
  <c r="B7" i="6"/>
  <c r="F6" i="6"/>
  <c r="B6" i="6"/>
  <c r="F5" i="6"/>
  <c r="B5" i="6"/>
  <c r="F4" i="6"/>
  <c r="B4" i="6"/>
  <c r="F3" i="6"/>
  <c r="B3" i="6"/>
  <c r="F2" i="6"/>
  <c r="B2" i="6"/>
  <c r="F159" i="5"/>
  <c r="F158" i="5"/>
  <c r="F157" i="5"/>
  <c r="F156" i="5"/>
  <c r="F155" i="5"/>
  <c r="F153" i="5"/>
  <c r="F152" i="5"/>
  <c r="F151" i="5"/>
  <c r="F146" i="5"/>
  <c r="F145" i="5"/>
  <c r="F144" i="5"/>
  <c r="F143" i="5"/>
  <c r="F142" i="5"/>
  <c r="F141" i="5"/>
  <c r="F139" i="5"/>
  <c r="F138" i="5"/>
  <c r="F137" i="5"/>
  <c r="F135" i="5"/>
  <c r="F134" i="5"/>
  <c r="F132" i="5"/>
  <c r="F131" i="5"/>
  <c r="F130" i="5"/>
  <c r="F129" i="5"/>
  <c r="F128" i="5"/>
  <c r="F125" i="5"/>
  <c r="F123" i="5"/>
  <c r="D123" i="5"/>
  <c r="F118" i="5"/>
  <c r="F116" i="5"/>
  <c r="F113" i="5"/>
  <c r="F107" i="5"/>
  <c r="F104" i="5"/>
  <c r="F98" i="5"/>
  <c r="F95" i="5"/>
  <c r="F93" i="5"/>
  <c r="F91" i="5"/>
  <c r="F85" i="5"/>
  <c r="F79" i="5"/>
  <c r="F70" i="5"/>
  <c r="F58" i="5"/>
  <c r="F50" i="5"/>
  <c r="F49" i="5"/>
  <c r="F48" i="5"/>
  <c r="F47" i="5"/>
  <c r="F43" i="5"/>
  <c r="F42" i="5"/>
  <c r="F41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F10" i="5"/>
  <c r="F9" i="5"/>
  <c r="F8" i="5"/>
  <c r="F7" i="5"/>
  <c r="F5" i="5"/>
  <c r="F4" i="5"/>
  <c r="T101" i="4" l="1"/>
  <c r="L101" i="4"/>
  <c r="M101" i="4" s="1"/>
  <c r="T100" i="4"/>
  <c r="L100" i="4"/>
  <c r="M100" i="4" s="1"/>
  <c r="T99" i="4"/>
  <c r="N99" i="4"/>
  <c r="M99" i="4"/>
  <c r="L99" i="4"/>
  <c r="H99" i="4"/>
  <c r="T98" i="4"/>
  <c r="M98" i="4"/>
  <c r="L98" i="4"/>
  <c r="N98" i="4" s="1"/>
  <c r="H98" i="4"/>
  <c r="T97" i="4"/>
  <c r="L97" i="4"/>
  <c r="M97" i="4" s="1"/>
  <c r="T96" i="4"/>
  <c r="M96" i="4"/>
  <c r="L96" i="4"/>
  <c r="N96" i="4" s="1"/>
  <c r="H96" i="4"/>
  <c r="L94" i="4"/>
  <c r="M94" i="4" s="1"/>
  <c r="H94" i="4"/>
  <c r="N94" i="4" s="1"/>
  <c r="T93" i="4"/>
  <c r="N93" i="4"/>
  <c r="L93" i="4"/>
  <c r="M93" i="4" s="1"/>
  <c r="H93" i="4"/>
  <c r="T92" i="4"/>
  <c r="M92" i="4"/>
  <c r="L92" i="4"/>
  <c r="N92" i="4" s="1"/>
  <c r="H92" i="4"/>
  <c r="T91" i="4"/>
  <c r="N91" i="4"/>
  <c r="M91" i="4"/>
  <c r="L91" i="4"/>
  <c r="H91" i="4"/>
  <c r="T90" i="4"/>
  <c r="M90" i="4"/>
  <c r="L90" i="4"/>
  <c r="N90" i="4" s="1"/>
  <c r="H90" i="4"/>
  <c r="T89" i="4"/>
  <c r="L89" i="4"/>
  <c r="N89" i="4" s="1"/>
  <c r="H89" i="4"/>
  <c r="T88" i="4"/>
  <c r="M88" i="4"/>
  <c r="L88" i="4"/>
  <c r="N88" i="4" s="1"/>
  <c r="H88" i="4"/>
  <c r="T87" i="4"/>
  <c r="L87" i="4"/>
  <c r="N87" i="4" s="1"/>
  <c r="H87" i="4"/>
  <c r="T86" i="4"/>
  <c r="L86" i="4"/>
  <c r="M86" i="4" s="1"/>
  <c r="H86" i="4"/>
  <c r="N86" i="4" s="1"/>
  <c r="T85" i="4"/>
  <c r="N85" i="4"/>
  <c r="L85" i="4"/>
  <c r="M85" i="4" s="1"/>
  <c r="H85" i="4"/>
  <c r="T84" i="4"/>
  <c r="M84" i="4"/>
  <c r="L84" i="4"/>
  <c r="N84" i="4" s="1"/>
  <c r="H84" i="4"/>
  <c r="T83" i="4"/>
  <c r="N83" i="4"/>
  <c r="M83" i="4"/>
  <c r="L83" i="4"/>
  <c r="H83" i="4"/>
  <c r="T82" i="4"/>
  <c r="M82" i="4"/>
  <c r="L82" i="4"/>
  <c r="N82" i="4" s="1"/>
  <c r="H82" i="4"/>
  <c r="T81" i="4"/>
  <c r="L81" i="4"/>
  <c r="N81" i="4" s="1"/>
  <c r="H81" i="4"/>
  <c r="T80" i="4"/>
  <c r="M80" i="4"/>
  <c r="L80" i="4"/>
  <c r="N80" i="4" s="1"/>
  <c r="H80" i="4"/>
  <c r="T79" i="4"/>
  <c r="L79" i="4"/>
  <c r="N79" i="4" s="1"/>
  <c r="H79" i="4"/>
  <c r="T78" i="4"/>
  <c r="L78" i="4"/>
  <c r="M78" i="4" s="1"/>
  <c r="H78" i="4"/>
  <c r="N78" i="4" s="1"/>
  <c r="T77" i="4"/>
  <c r="N77" i="4"/>
  <c r="L77" i="4"/>
  <c r="M77" i="4" s="1"/>
  <c r="H77" i="4"/>
  <c r="T76" i="4"/>
  <c r="M76" i="4"/>
  <c r="L76" i="4"/>
  <c r="N76" i="4" s="1"/>
  <c r="H76" i="4"/>
  <c r="T75" i="4"/>
  <c r="N75" i="4"/>
  <c r="M75" i="4"/>
  <c r="L75" i="4"/>
  <c r="H75" i="4"/>
  <c r="T74" i="4"/>
  <c r="M74" i="4"/>
  <c r="L74" i="4"/>
  <c r="H74" i="4"/>
  <c r="N74" i="4" s="1"/>
  <c r="T73" i="4"/>
  <c r="L73" i="4"/>
  <c r="N73" i="4" s="1"/>
  <c r="H73" i="4"/>
  <c r="T72" i="4"/>
  <c r="M72" i="4"/>
  <c r="L72" i="4"/>
  <c r="N72" i="4" s="1"/>
  <c r="H72" i="4"/>
  <c r="T71" i="4"/>
  <c r="L71" i="4"/>
  <c r="N71" i="4" s="1"/>
  <c r="H71" i="4"/>
  <c r="T70" i="4"/>
  <c r="L70" i="4"/>
  <c r="M70" i="4" s="1"/>
  <c r="H70" i="4"/>
  <c r="N70" i="4" s="1"/>
  <c r="T69" i="4"/>
  <c r="N69" i="4"/>
  <c r="L69" i="4"/>
  <c r="M69" i="4" s="1"/>
  <c r="H69" i="4"/>
  <c r="T68" i="4"/>
  <c r="M68" i="4"/>
  <c r="L68" i="4"/>
  <c r="N68" i="4" s="1"/>
  <c r="H68" i="4"/>
  <c r="T67" i="4"/>
  <c r="N67" i="4"/>
  <c r="M67" i="4"/>
  <c r="L67" i="4"/>
  <c r="H67" i="4"/>
  <c r="T66" i="4"/>
  <c r="M66" i="4"/>
  <c r="L66" i="4"/>
  <c r="H66" i="4"/>
  <c r="N66" i="4" s="1"/>
  <c r="T65" i="4"/>
  <c r="L65" i="4"/>
  <c r="N65" i="4" s="1"/>
  <c r="H65" i="4"/>
  <c r="T64" i="4"/>
  <c r="M64" i="4"/>
  <c r="L64" i="4"/>
  <c r="N64" i="4" s="1"/>
  <c r="H64" i="4"/>
  <c r="T63" i="4"/>
  <c r="L63" i="4"/>
  <c r="N63" i="4" s="1"/>
  <c r="H63" i="4"/>
  <c r="T62" i="4"/>
  <c r="L62" i="4"/>
  <c r="M62" i="4" s="1"/>
  <c r="H62" i="4"/>
  <c r="N62" i="4" s="1"/>
  <c r="T61" i="4"/>
  <c r="L61" i="4"/>
  <c r="N60" i="4" s="1"/>
  <c r="H61" i="4"/>
  <c r="T60" i="4"/>
  <c r="L60" i="4"/>
  <c r="M60" i="4" s="1"/>
  <c r="H60" i="4"/>
  <c r="T59" i="4"/>
  <c r="L59" i="4"/>
  <c r="N59" i="4" s="1"/>
  <c r="H59" i="4"/>
  <c r="T58" i="4"/>
  <c r="M58" i="4"/>
  <c r="L58" i="4"/>
  <c r="N58" i="4" s="1"/>
  <c r="H58" i="4"/>
  <c r="T57" i="4"/>
  <c r="N57" i="4"/>
  <c r="M57" i="4"/>
  <c r="L57" i="4"/>
  <c r="H57" i="4"/>
  <c r="T56" i="4"/>
  <c r="M56" i="4"/>
  <c r="L56" i="4"/>
  <c r="H56" i="4"/>
  <c r="N56" i="4" s="1"/>
  <c r="T55" i="4"/>
  <c r="L55" i="4"/>
  <c r="N55" i="4" s="1"/>
  <c r="H55" i="4"/>
  <c r="T54" i="4"/>
  <c r="M54" i="4"/>
  <c r="L54" i="4"/>
  <c r="N54" i="4" s="1"/>
  <c r="H54" i="4"/>
  <c r="T53" i="4"/>
  <c r="L53" i="4"/>
  <c r="N53" i="4" s="1"/>
  <c r="H53" i="4"/>
  <c r="T52" i="4"/>
  <c r="L52" i="4"/>
  <c r="M52" i="4" s="1"/>
  <c r="H52" i="4"/>
  <c r="N52" i="4" s="1"/>
  <c r="T51" i="4"/>
  <c r="L51" i="4"/>
  <c r="N51" i="4" s="1"/>
  <c r="H51" i="4"/>
  <c r="T50" i="4"/>
  <c r="L50" i="4"/>
  <c r="M50" i="4" s="1"/>
  <c r="T49" i="4"/>
  <c r="M49" i="4"/>
  <c r="L49" i="4"/>
  <c r="T48" i="4"/>
  <c r="L48" i="4"/>
  <c r="M48" i="4" s="1"/>
  <c r="H48" i="4"/>
  <c r="N48" i="4" s="1"/>
  <c r="T47" i="4"/>
  <c r="L47" i="4"/>
  <c r="N47" i="4" s="1"/>
  <c r="H47" i="4"/>
  <c r="T46" i="4"/>
  <c r="L46" i="4"/>
  <c r="M46" i="4" s="1"/>
  <c r="T45" i="4"/>
  <c r="L45" i="4"/>
  <c r="N45" i="4" s="1"/>
  <c r="H45" i="4"/>
  <c r="L43" i="4"/>
  <c r="N43" i="4" s="1"/>
  <c r="H43" i="4"/>
  <c r="T42" i="4"/>
  <c r="M42" i="4"/>
  <c r="L42" i="4"/>
  <c r="N42" i="4" s="1"/>
  <c r="H42" i="4"/>
  <c r="T41" i="4"/>
  <c r="L41" i="4"/>
  <c r="M41" i="4" s="1"/>
  <c r="H41" i="4"/>
  <c r="T40" i="4"/>
  <c r="L40" i="4"/>
  <c r="N40" i="4" s="1"/>
  <c r="H40" i="4"/>
  <c r="T39" i="4"/>
  <c r="L39" i="4"/>
  <c r="N39" i="4" s="1"/>
  <c r="H39" i="4"/>
  <c r="T38" i="4"/>
  <c r="L38" i="4"/>
  <c r="N38" i="4" s="1"/>
  <c r="H38" i="4"/>
  <c r="T37" i="4"/>
  <c r="N37" i="4"/>
  <c r="M37" i="4"/>
  <c r="L37" i="4"/>
  <c r="H37" i="4"/>
  <c r="T36" i="4"/>
  <c r="M36" i="4"/>
  <c r="L36" i="4"/>
  <c r="H36" i="4"/>
  <c r="N36" i="4" s="1"/>
  <c r="T35" i="4"/>
  <c r="L35" i="4"/>
  <c r="N35" i="4" s="1"/>
  <c r="H35" i="4"/>
  <c r="T34" i="4"/>
  <c r="M34" i="4"/>
  <c r="L34" i="4"/>
  <c r="N34" i="4" s="1"/>
  <c r="H34" i="4"/>
  <c r="T33" i="4"/>
  <c r="L33" i="4"/>
  <c r="M33" i="4" s="1"/>
  <c r="H33" i="4"/>
  <c r="T32" i="4"/>
  <c r="L32" i="4"/>
  <c r="H32" i="4"/>
  <c r="L31" i="4"/>
  <c r="N31" i="4" s="1"/>
  <c r="H31" i="4"/>
  <c r="T30" i="4"/>
  <c r="N30" i="4"/>
  <c r="M30" i="4"/>
  <c r="L30" i="4"/>
  <c r="H30" i="4"/>
  <c r="T29" i="4"/>
  <c r="M29" i="4"/>
  <c r="L29" i="4"/>
  <c r="H29" i="4"/>
  <c r="N29" i="4" s="1"/>
  <c r="T28" i="4"/>
  <c r="L28" i="4"/>
  <c r="N28" i="4" s="1"/>
  <c r="H28" i="4"/>
  <c r="T27" i="4"/>
  <c r="M27" i="4"/>
  <c r="L27" i="4"/>
  <c r="N27" i="4" s="1"/>
  <c r="H27" i="4"/>
  <c r="T26" i="4"/>
  <c r="L26" i="4"/>
  <c r="M26" i="4" s="1"/>
  <c r="H26" i="4"/>
  <c r="T25" i="4"/>
  <c r="L25" i="4"/>
  <c r="N25" i="4" s="1"/>
  <c r="H25" i="4"/>
  <c r="T24" i="4"/>
  <c r="L24" i="4"/>
  <c r="N24" i="4" s="1"/>
  <c r="H24" i="4"/>
  <c r="T23" i="4"/>
  <c r="L23" i="4"/>
  <c r="N23" i="4" s="1"/>
  <c r="H23" i="4"/>
  <c r="T22" i="4"/>
  <c r="N22" i="4"/>
  <c r="M22" i="4"/>
  <c r="L22" i="4"/>
  <c r="H22" i="4"/>
  <c r="T21" i="4"/>
  <c r="M21" i="4"/>
  <c r="L21" i="4"/>
  <c r="H21" i="4"/>
  <c r="N21" i="4" s="1"/>
  <c r="T20" i="4"/>
  <c r="L20" i="4"/>
  <c r="N20" i="4" s="1"/>
  <c r="H20" i="4"/>
  <c r="T18" i="4"/>
  <c r="M18" i="4"/>
  <c r="L18" i="4"/>
  <c r="N18" i="4" s="1"/>
  <c r="H18" i="4"/>
  <c r="T17" i="4"/>
  <c r="L17" i="4"/>
  <c r="N17" i="4" s="1"/>
  <c r="H17" i="4"/>
  <c r="T16" i="4"/>
  <c r="L16" i="4"/>
  <c r="N16" i="4" s="1"/>
  <c r="H16" i="4"/>
  <c r="T15" i="4"/>
  <c r="L15" i="4"/>
  <c r="N15" i="4" s="1"/>
  <c r="H15" i="4"/>
  <c r="T14" i="4"/>
  <c r="L14" i="4"/>
  <c r="M14" i="4" s="1"/>
  <c r="H14" i="4"/>
  <c r="T13" i="4"/>
  <c r="N13" i="4"/>
  <c r="M13" i="4"/>
  <c r="L13" i="4"/>
  <c r="H13" i="4"/>
  <c r="T12" i="4"/>
  <c r="M12" i="4"/>
  <c r="L12" i="4"/>
  <c r="H12" i="4"/>
  <c r="N12" i="4" s="1"/>
  <c r="T11" i="4"/>
  <c r="L11" i="4"/>
  <c r="N11" i="4" s="1"/>
  <c r="H11" i="4"/>
  <c r="T10" i="4"/>
  <c r="M10" i="4"/>
  <c r="L10" i="4"/>
  <c r="N10" i="4" s="1"/>
  <c r="H10" i="4"/>
  <c r="T9" i="4"/>
  <c r="L9" i="4"/>
  <c r="N9" i="4" s="1"/>
  <c r="H9" i="4"/>
  <c r="T8" i="4"/>
  <c r="L8" i="4"/>
  <c r="N8" i="4" s="1"/>
  <c r="H8" i="4"/>
  <c r="T7" i="4"/>
  <c r="L7" i="4"/>
  <c r="N7" i="4" s="1"/>
  <c r="H7" i="4"/>
  <c r="T6" i="4"/>
  <c r="L6" i="4"/>
  <c r="N6" i="4" s="1"/>
  <c r="H6" i="4"/>
  <c r="T5" i="4"/>
  <c r="N5" i="4"/>
  <c r="L5" i="4"/>
  <c r="M5" i="4" s="1"/>
  <c r="H5" i="4"/>
  <c r="T4" i="4"/>
  <c r="M4" i="4"/>
  <c r="L4" i="4"/>
  <c r="H4" i="4"/>
  <c r="N4" i="4" s="1"/>
  <c r="T3" i="4"/>
  <c r="L3" i="4"/>
  <c r="M3" i="4" s="1"/>
  <c r="H3" i="4"/>
  <c r="M7" i="4" l="1"/>
  <c r="M15" i="4"/>
  <c r="M24" i="4"/>
  <c r="M39" i="4"/>
  <c r="M45" i="4"/>
  <c r="M47" i="4"/>
  <c r="M51" i="4"/>
  <c r="M59" i="4"/>
  <c r="M53" i="4"/>
  <c r="M63" i="4"/>
  <c r="M71" i="4"/>
  <c r="M79" i="4"/>
  <c r="M87" i="4"/>
  <c r="M17" i="4"/>
  <c r="M23" i="4"/>
  <c r="N26" i="4"/>
  <c r="M31" i="4"/>
  <c r="N33" i="4"/>
  <c r="M38" i="4"/>
  <c r="N41" i="4"/>
  <c r="M9" i="4"/>
  <c r="M11" i="4"/>
  <c r="N14" i="4"/>
  <c r="M20" i="4"/>
  <c r="M28" i="4"/>
  <c r="M35" i="4"/>
  <c r="M43" i="4"/>
  <c r="M55" i="4"/>
  <c r="M65" i="4"/>
  <c r="M73" i="4"/>
  <c r="M81" i="4"/>
  <c r="M89" i="4"/>
  <c r="N3" i="4"/>
  <c r="M8" i="4"/>
  <c r="M16" i="4"/>
  <c r="M25" i="4"/>
  <c r="M40" i="4"/>
  <c r="M6" i="4"/>
  <c r="R152" i="3" l="1"/>
  <c r="P151" i="3"/>
  <c r="R151" i="3" s="1"/>
  <c r="R150" i="3"/>
  <c r="P149" i="3"/>
  <c r="P147" i="3"/>
  <c r="P145" i="3"/>
  <c r="P143" i="3"/>
  <c r="P141" i="3"/>
  <c r="P139" i="3"/>
  <c r="P137" i="3"/>
  <c r="P135" i="3"/>
  <c r="P133" i="3"/>
  <c r="P131" i="3"/>
  <c r="P129" i="3"/>
  <c r="P128" i="3"/>
  <c r="P126" i="3"/>
  <c r="P124" i="3"/>
  <c r="P122" i="3"/>
  <c r="P120" i="3"/>
  <c r="P118" i="3"/>
  <c r="P116" i="3"/>
  <c r="P114" i="3"/>
  <c r="P112" i="3"/>
  <c r="P110" i="3"/>
  <c r="P109" i="3"/>
  <c r="P107" i="3"/>
  <c r="P106" i="3"/>
  <c r="P104" i="3"/>
  <c r="P102" i="3"/>
  <c r="P100" i="3"/>
  <c r="P98" i="3"/>
  <c r="P96" i="3"/>
  <c r="P94" i="3"/>
  <c r="P92" i="3"/>
  <c r="P90" i="3"/>
  <c r="P88" i="3"/>
  <c r="P86" i="3"/>
  <c r="P84" i="3"/>
  <c r="P82" i="3"/>
  <c r="P80" i="3"/>
  <c r="P78" i="3"/>
  <c r="P76" i="3"/>
  <c r="P74" i="3"/>
  <c r="P72" i="3"/>
  <c r="P70" i="3"/>
  <c r="P68" i="3"/>
  <c r="P66" i="3"/>
  <c r="P64" i="3"/>
  <c r="P62" i="3"/>
  <c r="P60" i="3"/>
  <c r="P58" i="3"/>
  <c r="P56" i="3"/>
  <c r="P54" i="3"/>
  <c r="P52" i="3"/>
  <c r="P50" i="3"/>
  <c r="P48" i="3"/>
  <c r="P46" i="3"/>
  <c r="P44" i="3"/>
  <c r="P42" i="3"/>
  <c r="P41" i="3"/>
  <c r="P40" i="3"/>
  <c r="P38" i="3"/>
  <c r="P35" i="3"/>
  <c r="P34" i="3"/>
  <c r="P32" i="3"/>
  <c r="P31" i="3"/>
  <c r="P30" i="3"/>
  <c r="P28" i="3"/>
  <c r="P26" i="3"/>
  <c r="P24" i="3"/>
  <c r="P22" i="3"/>
  <c r="P21" i="3"/>
  <c r="P20" i="3"/>
  <c r="P18" i="3"/>
  <c r="P16" i="3"/>
  <c r="P14" i="3"/>
  <c r="P12" i="3"/>
  <c r="P10" i="3"/>
  <c r="P9" i="3"/>
  <c r="P8" i="3"/>
  <c r="P7" i="3"/>
  <c r="P6" i="3"/>
  <c r="P5" i="3"/>
</calcChain>
</file>

<file path=xl/sharedStrings.xml><?xml version="1.0" encoding="utf-8"?>
<sst xmlns="http://schemas.openxmlformats.org/spreadsheetml/2006/main" count="3304" uniqueCount="682">
  <si>
    <t>Chauffage</t>
  </si>
  <si>
    <t xml:space="preserve">Chaudière biomasse </t>
  </si>
  <si>
    <t>Chaufferie</t>
  </si>
  <si>
    <t>ECS</t>
  </si>
  <si>
    <t>GTB</t>
  </si>
  <si>
    <t>Ventilation</t>
  </si>
  <si>
    <t>Cette liste ne constitue pas un inventaire exhaustif de tous les équipements et matériels du site, mais vise à identifier le volume global de l'installation à prendre en charge et la nature des principaux équipements présents. Le présent marché concerne l'ensemble des équipements présents sur ces installations, et non seulement ceux listés ci-après.
Le titulaire devra un rapport de prise en charge permettant d'identifier précisement l'ensemble des équipements du marché</t>
  </si>
  <si>
    <t>LOCALISATION</t>
  </si>
  <si>
    <t>MARQUE / RÉFÉRENCE</t>
  </si>
  <si>
    <t>DOMAINE</t>
  </si>
  <si>
    <t>MATERIEL</t>
  </si>
  <si>
    <t>FICHE TECHNIQUE</t>
  </si>
  <si>
    <t>Chaudière gaz</t>
  </si>
  <si>
    <t>Atlantic Guillot VARMAX 450kW</t>
  </si>
  <si>
    <t>Fröling  T4e</t>
  </si>
  <si>
    <t>N:\08-DPI\02-PPEB\01_ DOSSIERS\Exploitation\2017. AMO EXPLOITATION CONSEIL\7. MS exploit\Dossier techniques\Fiches Techniques\EXE-19-HER-FTE-DIV-DIV-DOC_01-F - Chaudière bois.pdf</t>
  </si>
  <si>
    <t>Corps de chauffe garantie 10 ans</t>
  </si>
  <si>
    <t>OBSERVATION</t>
  </si>
  <si>
    <t>N:\08-DPI\02-PPEB\01_ DOSSIERS\Exploitation\2017. AMO EXPLOITATION CONSEIL\7. MS exploit\Dossier techniques\Fiches Techniques\EXE-19-HER-FTE-DIV-DIV-DOC_03-F - Chaudière gaz.pdf</t>
  </si>
  <si>
    <t>Panoplie pompes alimentation primaire</t>
  </si>
  <si>
    <t>Détection gaz</t>
  </si>
  <si>
    <t>NB</t>
  </si>
  <si>
    <t>GFG</t>
  </si>
  <si>
    <t>Local ECS</t>
  </si>
  <si>
    <t xml:space="preserve">LYCEE NORT SUR ERDRE  
LISTING   MATERIEL </t>
  </si>
  <si>
    <t>Electrovanne gaz à réarmement manuel</t>
  </si>
  <si>
    <t>WATTS</t>
  </si>
  <si>
    <t>Aquasystem</t>
  </si>
  <si>
    <t>Vase d'expansion 400L</t>
  </si>
  <si>
    <t>N:\08-DPI\02-PPEB\01_ DOSSIERS\Exploitation\2017. AMO EXPLOITATION CONSEIL\7. MS exploit\Dossier techniques\Fiches Techniques\EXE-19-HER-FTE-DIV-DIV-DOC_24-B - Vase d'expansion.pdf</t>
  </si>
  <si>
    <t>N:\08-DPI\02-PPEB\01_ DOSSIERS\Exploitation\2017. AMO EXPLOITATION CONSEIL\7. MS exploit\Dossier techniques\Fiches Techniques\EXE-19-HER-FTE-DIV-DIV-DOC_14-D - Ballon tampon 6 bars - Isolation souple 100 mm.pdf</t>
  </si>
  <si>
    <t>N:\08-DPI\02-PPEB\01_ DOSSIERS\Exploitation\2017. AMO EXPLOITATION CONSEIL\7. MS exploit\Dossier techniques\Fiches Techniques\EXE-19-HER-FTE-DIV-DIV-DOC_27-A - Pot à boue.pdf</t>
  </si>
  <si>
    <t>Flamco</t>
  </si>
  <si>
    <t>Pot à boue  25L</t>
  </si>
  <si>
    <t>CORDIVARI</t>
  </si>
  <si>
    <t>Ballon tampon 4800L</t>
  </si>
  <si>
    <t>Site</t>
  </si>
  <si>
    <t>Radiateurs</t>
  </si>
  <si>
    <t>Zehender + Irsap</t>
  </si>
  <si>
    <t>Logements</t>
  </si>
  <si>
    <t>DeDietrich / Quadralis</t>
  </si>
  <si>
    <t>Poêle à bois 8kW</t>
  </si>
  <si>
    <t>ALDES</t>
  </si>
  <si>
    <t>VMC DF 4 piquages</t>
  </si>
  <si>
    <t>DeDietrich / TH 300 E</t>
  </si>
  <si>
    <t>Ballon thermodynamique 270L</t>
  </si>
  <si>
    <t>Connect Box prévue pour gestion VMC depuis Smartphone</t>
  </si>
  <si>
    <t>Rafraichissement</t>
  </si>
  <si>
    <t>Elixair</t>
  </si>
  <si>
    <t>Salle serveur</t>
  </si>
  <si>
    <t>Puit climatique / extracteur</t>
  </si>
  <si>
    <t>HONEYWELL</t>
  </si>
  <si>
    <t>Disconnecteur 26x34</t>
  </si>
  <si>
    <t>Ballon electrique 15L</t>
  </si>
  <si>
    <t>protection par anode magnésium</t>
  </si>
  <si>
    <t>Atlantic</t>
  </si>
  <si>
    <t>Ecolactis / Boostherm</t>
  </si>
  <si>
    <t>doit couvrir 90% des besoins ECS centralisés</t>
  </si>
  <si>
    <t>Récupération ECS 45kW 2000L</t>
  </si>
  <si>
    <t>Regulateur terminaux</t>
  </si>
  <si>
    <t>Centrales de traitement d'air</t>
  </si>
  <si>
    <t>TUVACO</t>
  </si>
  <si>
    <t>6SF
2DF</t>
  </si>
  <si>
    <t>N:\08-DPI\02-PPEB\01_ DOSSIERS\Exploitation\2017. AMO EXPLOITATION CONSEIL\7. MS exploit\Dossier techniques\Fiches Techniques\EXE-19-HER-FTE-DIV-DIV-DOC_33-F - Centrales de traitement d'air.pdf</t>
  </si>
  <si>
    <t>Locat CTA  B2N1</t>
  </si>
  <si>
    <t>PRESTO</t>
  </si>
  <si>
    <t>Mitigeur centralisé 188 L/min</t>
  </si>
  <si>
    <t>ref constructeur 84009</t>
  </si>
  <si>
    <t>Distech Control</t>
  </si>
  <si>
    <t>ALDES + TROX</t>
  </si>
  <si>
    <t xml:space="preserve">Système de récupération d'eau de pluie </t>
  </si>
  <si>
    <t>BILAN DE PUISSANCE - PANNEAUX RAYONNANTS</t>
  </si>
  <si>
    <t>Détermination</t>
  </si>
  <si>
    <t>Tempétature</t>
  </si>
  <si>
    <t>Débit unitaire (kg/h)</t>
  </si>
  <si>
    <t>Puissance</t>
  </si>
  <si>
    <t>Puissance totale</t>
  </si>
  <si>
    <t>Puissance  nécessaire
W</t>
  </si>
  <si>
    <t>Etage</t>
  </si>
  <si>
    <t>Local</t>
  </si>
  <si>
    <t>Longueur
ml</t>
  </si>
  <si>
    <t>Quantité</t>
  </si>
  <si>
    <t>Bord</t>
  </si>
  <si>
    <t>Couleur</t>
  </si>
  <si>
    <t>Ta</t>
  </si>
  <si>
    <t>Tr</t>
  </si>
  <si>
    <t>Ti</t>
  </si>
  <si>
    <t>DT</t>
  </si>
  <si>
    <t>UN</t>
  </si>
  <si>
    <t>Mini</t>
  </si>
  <si>
    <t>Unitaire
W</t>
  </si>
  <si>
    <t>Totale
W</t>
  </si>
  <si>
    <t>corrigée
W</t>
  </si>
  <si>
    <t>installée
W</t>
  </si>
  <si>
    <t>RDC</t>
  </si>
  <si>
    <t>A1-020</t>
  </si>
  <si>
    <t>Plafonds</t>
  </si>
  <si>
    <t>STD</t>
  </si>
  <si>
    <t>A1-081</t>
  </si>
  <si>
    <t>A1-095</t>
  </si>
  <si>
    <t>A1-031</t>
  </si>
  <si>
    <t>A1-038</t>
  </si>
  <si>
    <t>A2-002</t>
  </si>
  <si>
    <t xml:space="preserve">4 orifices x </t>
  </si>
  <si>
    <t>A2-003</t>
  </si>
  <si>
    <t>A2-004</t>
  </si>
  <si>
    <t>A2-007</t>
  </si>
  <si>
    <t>A2-008</t>
  </si>
  <si>
    <t>A2-009</t>
  </si>
  <si>
    <t>A2-010</t>
  </si>
  <si>
    <t>A2-016</t>
  </si>
  <si>
    <t>A2-024</t>
  </si>
  <si>
    <t>A2-025</t>
  </si>
  <si>
    <t>A2-043</t>
  </si>
  <si>
    <t>A2-048</t>
  </si>
  <si>
    <t>A3-001</t>
  </si>
  <si>
    <t>Ilôts</t>
  </si>
  <si>
    <t>A3-010</t>
  </si>
  <si>
    <t>A3-011</t>
  </si>
  <si>
    <t>A3-012</t>
  </si>
  <si>
    <t>A3-027</t>
  </si>
  <si>
    <t>R1</t>
  </si>
  <si>
    <t>A1-101</t>
  </si>
  <si>
    <t>A1-102</t>
  </si>
  <si>
    <t>A1-103</t>
  </si>
  <si>
    <t>A1-113</t>
  </si>
  <si>
    <t>A1-114</t>
  </si>
  <si>
    <t>A1-115</t>
  </si>
  <si>
    <t>A1-116</t>
  </si>
  <si>
    <t>A1-118</t>
  </si>
  <si>
    <t>A1-119</t>
  </si>
  <si>
    <t>A1-120</t>
  </si>
  <si>
    <t>A1-123</t>
  </si>
  <si>
    <t>A1-125</t>
  </si>
  <si>
    <t>A1-129</t>
  </si>
  <si>
    <t>A1-130</t>
  </si>
  <si>
    <t>A1-132</t>
  </si>
  <si>
    <t>A1-133</t>
  </si>
  <si>
    <t>A1-134</t>
  </si>
  <si>
    <t>A1-135</t>
  </si>
  <si>
    <t>A1-136</t>
  </si>
  <si>
    <t>A1-137</t>
  </si>
  <si>
    <t>A1-140</t>
  </si>
  <si>
    <t>A1-140b</t>
  </si>
  <si>
    <t>A1-141</t>
  </si>
  <si>
    <t>A1-143</t>
  </si>
  <si>
    <t>A1-144</t>
  </si>
  <si>
    <t>A1-145</t>
  </si>
  <si>
    <t>A1-147</t>
  </si>
  <si>
    <t>A1-148</t>
  </si>
  <si>
    <t>A1-150</t>
  </si>
  <si>
    <t>A1-151</t>
  </si>
  <si>
    <t>A1-155</t>
  </si>
  <si>
    <t>A1-156</t>
  </si>
  <si>
    <t>A1-165</t>
  </si>
  <si>
    <t>A1-166</t>
  </si>
  <si>
    <t>A1-167</t>
  </si>
  <si>
    <t>A1-168 + A1-171</t>
  </si>
  <si>
    <t>A1-105 + A1-106</t>
  </si>
  <si>
    <t>R2</t>
  </si>
  <si>
    <t>Vide sur CDI
A1-169</t>
  </si>
  <si>
    <t>A1-201</t>
  </si>
  <si>
    <t>A1-202</t>
  </si>
  <si>
    <t>A1-203</t>
  </si>
  <si>
    <t>A1-205</t>
  </si>
  <si>
    <t>A1-212</t>
  </si>
  <si>
    <t>A1-214</t>
  </si>
  <si>
    <t>A1-216</t>
  </si>
  <si>
    <t>A1-220</t>
  </si>
  <si>
    <t>A1-221</t>
  </si>
  <si>
    <t>A1-222</t>
  </si>
  <si>
    <t>A1-223</t>
  </si>
  <si>
    <t>A1-226</t>
  </si>
  <si>
    <t>A1-228</t>
  </si>
  <si>
    <t>A1-229</t>
  </si>
  <si>
    <t>A1-232</t>
  </si>
  <si>
    <t>A1-233</t>
  </si>
  <si>
    <t>A1-234</t>
  </si>
  <si>
    <t>A1-235</t>
  </si>
  <si>
    <t>A1-236</t>
  </si>
  <si>
    <t>A1-239</t>
  </si>
  <si>
    <t>A1-242</t>
  </si>
  <si>
    <t>Niveau</t>
  </si>
  <si>
    <t>Salle</t>
  </si>
  <si>
    <t>N° salle</t>
  </si>
  <si>
    <t>Surface
[m²]</t>
  </si>
  <si>
    <t>Occupation
[pers]</t>
  </si>
  <si>
    <t>Température
de consigne [T°C]</t>
  </si>
  <si>
    <t>Déperditions</t>
  </si>
  <si>
    <r>
      <t>P</t>
    </r>
    <r>
      <rPr>
        <b/>
        <vertAlign val="subscript"/>
        <sz val="11"/>
        <rFont val="Calibri"/>
        <family val="2"/>
        <scheme val="minor"/>
      </rPr>
      <t>installée</t>
    </r>
    <r>
      <rPr>
        <b/>
        <sz val="11"/>
        <rFont val="Calibri"/>
        <family val="2"/>
        <scheme val="minor"/>
      </rPr>
      <t xml:space="preserve"> (D+10%) Ind B
[W]</t>
    </r>
  </si>
  <si>
    <t>Puissance avec delta T=50 pour 1 radiateur</t>
  </si>
  <si>
    <t>Nombre de radiateurs</t>
  </si>
  <si>
    <t>Puissance total installé
delta T=30  [W]</t>
  </si>
  <si>
    <t>Différence puissance installée/déper +10%</t>
  </si>
  <si>
    <t>Surpuissance
réelle %</t>
  </si>
  <si>
    <t>Marque</t>
  </si>
  <si>
    <t>Référence</t>
  </si>
  <si>
    <t>Type</t>
  </si>
  <si>
    <t>Hauteur de pose [m]</t>
  </si>
  <si>
    <t>RAL</t>
  </si>
  <si>
    <t>Teinte fournisseur</t>
  </si>
  <si>
    <t>Raccordement</t>
  </si>
  <si>
    <t>BATIMENT A1</t>
  </si>
  <si>
    <t>Hall</t>
  </si>
  <si>
    <t>A1-003</t>
  </si>
  <si>
    <t>Zehnder</t>
  </si>
  <si>
    <t>ROVD220-20</t>
  </si>
  <si>
    <t>Vertical</t>
  </si>
  <si>
    <t>ROVD210-20</t>
  </si>
  <si>
    <t>ROVD240-16</t>
  </si>
  <si>
    <t>Accueil</t>
  </si>
  <si>
    <t>A1-004</t>
  </si>
  <si>
    <t>Irsap</t>
  </si>
  <si>
    <t>PIANO RAD. DECO EC 1978 W 1820X1016</t>
  </si>
  <si>
    <t>A1-006</t>
  </si>
  <si>
    <t>Radiateur PIANO vertical L456 H2020 973W</t>
  </si>
  <si>
    <t>Agent comptable</t>
  </si>
  <si>
    <t>A1-021</t>
  </si>
  <si>
    <t>PIANO RAD. DECO EC 730 W 2020X344</t>
  </si>
  <si>
    <t>Secrétariat de scolarité</t>
  </si>
  <si>
    <t>A1-026</t>
  </si>
  <si>
    <t>Salle de rencontre</t>
  </si>
  <si>
    <t>A1-027</t>
  </si>
  <si>
    <t>Bureau gestionnaire</t>
  </si>
  <si>
    <t>A1-028</t>
  </si>
  <si>
    <t>Bureau proviseur</t>
  </si>
  <si>
    <t>A1-034</t>
  </si>
  <si>
    <t>Radiateur PIANO 1 L456 H1820 879W</t>
  </si>
  <si>
    <t>Assistante de direction</t>
  </si>
  <si>
    <t>A1-035</t>
  </si>
  <si>
    <t>Bureau proviseur adjoint</t>
  </si>
  <si>
    <t>A1-040</t>
  </si>
  <si>
    <t>Administrateur réseau et atelier</t>
  </si>
  <si>
    <t>A1-041</t>
  </si>
  <si>
    <t>Directeur délégué</t>
  </si>
  <si>
    <t>A1-044</t>
  </si>
  <si>
    <t>Travail / réunion</t>
  </si>
  <si>
    <t>A1-045</t>
  </si>
  <si>
    <t>Circulation</t>
  </si>
  <si>
    <t>A1-048</t>
  </si>
  <si>
    <t>PIANO RAD. DECO EC 1703 W 2020X792</t>
  </si>
  <si>
    <t>Salle des professeurs</t>
  </si>
  <si>
    <t>A1-052</t>
  </si>
  <si>
    <t>COD1</t>
  </si>
  <si>
    <t>Création numérique</t>
  </si>
  <si>
    <t>A1-047</t>
  </si>
  <si>
    <t>A1-049</t>
  </si>
  <si>
    <t>Salle de travail individuel</t>
  </si>
  <si>
    <t>A1-050</t>
  </si>
  <si>
    <t>PIANO RAD. DECO EC 659 W 1820X344</t>
  </si>
  <si>
    <t>A1-051</t>
  </si>
  <si>
    <t>Salle de travail en groupe</t>
  </si>
  <si>
    <t>A1-057</t>
  </si>
  <si>
    <t>A1-058</t>
  </si>
  <si>
    <t>PIANO RAD. DECO EC 1460 W 2020X680</t>
  </si>
  <si>
    <t xml:space="preserve">Sanitaires </t>
  </si>
  <si>
    <t>A1-060</t>
  </si>
  <si>
    <t>PIANO RAD. DECO EC 343 W 920X344</t>
  </si>
  <si>
    <t>A1-066</t>
  </si>
  <si>
    <t>PIANO RAD. DECO EC 971 W 2020X456</t>
  </si>
  <si>
    <t>Salle de club</t>
  </si>
  <si>
    <t>A1-070</t>
  </si>
  <si>
    <t>PIANO RAD. DECO EC 2676 W 2020X1240</t>
  </si>
  <si>
    <t>Salle de détente</t>
  </si>
  <si>
    <t>A1-072</t>
  </si>
  <si>
    <t>PIANO RAD. DECO EC 2433W 2020X1128</t>
  </si>
  <si>
    <t>Salle de pratique musicale</t>
  </si>
  <si>
    <t>A1-076</t>
  </si>
  <si>
    <t>PIANO RAD. DECO EC 2189 W 2020X1016</t>
  </si>
  <si>
    <t>Foyer / cafétéria</t>
  </si>
  <si>
    <t>A1-077</t>
  </si>
  <si>
    <t>PIANO RAD. DECO EC 3027 W 2520X1128</t>
  </si>
  <si>
    <r>
      <t>2 rad en</t>
    </r>
    <r>
      <rPr>
        <sz val="11"/>
        <color rgb="FFFF0000"/>
        <rFont val="Calibri"/>
        <family val="2"/>
        <scheme val="minor"/>
      </rPr>
      <t xml:space="preserve"> 9006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rad en 9016</t>
    </r>
  </si>
  <si>
    <r>
      <t>2 rad en</t>
    </r>
    <r>
      <rPr>
        <sz val="11"/>
        <color rgb="FFFF0000"/>
        <rFont val="Calibri"/>
        <family val="2"/>
        <scheme val="minor"/>
      </rPr>
      <t xml:space="preserve"> COD8N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rad en COD1</t>
    </r>
  </si>
  <si>
    <t>PIANO RAD. DECO EC 1514W 2520X568</t>
  </si>
  <si>
    <t>Bureau CVL</t>
  </si>
  <si>
    <t>A1-078</t>
  </si>
  <si>
    <t>PIANO RAD. DECO EC 3162W 2020X1464</t>
  </si>
  <si>
    <t>Casiers</t>
  </si>
  <si>
    <t>A1-082</t>
  </si>
  <si>
    <t>A1-082b</t>
  </si>
  <si>
    <t>A1-083</t>
  </si>
  <si>
    <t>PIANO H. RAD. DECO EC 931 W 456X1820</t>
  </si>
  <si>
    <t>Horizontal</t>
  </si>
  <si>
    <t>Bureau surveillants</t>
  </si>
  <si>
    <t>A1-087</t>
  </si>
  <si>
    <t>Radiateur PIANO vertical L568 H2020 1216W</t>
  </si>
  <si>
    <t>Salle surveillants</t>
  </si>
  <si>
    <t>A1-088</t>
  </si>
  <si>
    <t>Bureau CPE</t>
  </si>
  <si>
    <t>A1-089</t>
  </si>
  <si>
    <t>A1-093</t>
  </si>
  <si>
    <t>A1-094</t>
  </si>
  <si>
    <t>R+1</t>
  </si>
  <si>
    <t>Espace de travail</t>
  </si>
  <si>
    <t>A1-110</t>
  </si>
  <si>
    <t>A1-112</t>
  </si>
  <si>
    <t>PIANO RAD. DECO EC 3162 W 2020X1464</t>
  </si>
  <si>
    <t>COD8N</t>
  </si>
  <si>
    <t>A1-121</t>
  </si>
  <si>
    <t>A1-131</t>
  </si>
  <si>
    <t>A1-138</t>
  </si>
  <si>
    <t>A1-149</t>
  </si>
  <si>
    <t>Bureau documentaliste</t>
  </si>
  <si>
    <t>A1-158</t>
  </si>
  <si>
    <t>Bureau COP</t>
  </si>
  <si>
    <t>A1-162</t>
  </si>
  <si>
    <t>R+2</t>
  </si>
  <si>
    <t>A1-204</t>
  </si>
  <si>
    <t>A1-210</t>
  </si>
  <si>
    <t>Escalier D</t>
  </si>
  <si>
    <t>A1-213</t>
  </si>
  <si>
    <t>R+3</t>
  </si>
  <si>
    <t>Escalier A</t>
  </si>
  <si>
    <t>A1-227</t>
  </si>
  <si>
    <t>A1-230b</t>
  </si>
  <si>
    <t>A1-237</t>
  </si>
  <si>
    <t>A1-238</t>
  </si>
  <si>
    <t>BATIMENT A2</t>
  </si>
  <si>
    <t>Vestiaire</t>
  </si>
  <si>
    <t>A2-001</t>
  </si>
  <si>
    <t>PIANO RAD. H. DECO EC 1361 W 680X1820</t>
  </si>
  <si>
    <t>Chambre</t>
  </si>
  <si>
    <t>A2-005</t>
  </si>
  <si>
    <t>PIANO RAD. DECO EC 1771 W 904X1820</t>
  </si>
  <si>
    <t>Zone de préparation alimentaire familiale</t>
  </si>
  <si>
    <t>A2-014</t>
  </si>
  <si>
    <t>Zone de préparation alimentaire collective</t>
  </si>
  <si>
    <t>A2-015</t>
  </si>
  <si>
    <t>Salle de bains</t>
  </si>
  <si>
    <t>A2-018</t>
  </si>
  <si>
    <t>PIANO RAD. DECO EC 688 W 680X920</t>
  </si>
  <si>
    <t>A2-021</t>
  </si>
  <si>
    <t>PIANO V. RAD. DECO EC 879 W 1820X456</t>
  </si>
  <si>
    <t>Salon salle à manger</t>
  </si>
  <si>
    <t>A2-022</t>
  </si>
  <si>
    <t>PIANO RAD. V. DECO EC 1460 W 2020X680</t>
  </si>
  <si>
    <t>A2-028</t>
  </si>
  <si>
    <t>PIANO RAD. DECO EC 272 W 344X700</t>
  </si>
  <si>
    <t>A2-029</t>
  </si>
  <si>
    <t>A2-030</t>
  </si>
  <si>
    <t>PIANO RAD. DECO EC 450 W 1220X344</t>
  </si>
  <si>
    <t>Douche</t>
  </si>
  <si>
    <t>A2-032</t>
  </si>
  <si>
    <t>PIANO RAD. DECO EC 136 W 520X232</t>
  </si>
  <si>
    <t>A2-033</t>
  </si>
  <si>
    <t>A2-034</t>
  </si>
  <si>
    <t>PIANO RAD. H. DECO EC 358 W 456X700</t>
  </si>
  <si>
    <t>A2-036</t>
  </si>
  <si>
    <t>Salle de soin</t>
  </si>
  <si>
    <t>A2-038</t>
  </si>
  <si>
    <t>Bureau ass social</t>
  </si>
  <si>
    <t>A2-039</t>
  </si>
  <si>
    <t>Bureau méd/inf</t>
  </si>
  <si>
    <t>A2-040</t>
  </si>
  <si>
    <t>A2-047</t>
  </si>
  <si>
    <t>A2-049</t>
  </si>
  <si>
    <t>A2-050</t>
  </si>
  <si>
    <t>A2-051</t>
  </si>
  <si>
    <t>A2-052</t>
  </si>
  <si>
    <t>A2-053</t>
  </si>
  <si>
    <t>A2-054</t>
  </si>
  <si>
    <t>Entretien maintenance</t>
  </si>
  <si>
    <t>A2-057</t>
  </si>
  <si>
    <t>PIANO RAD. H. DECO EC 2809 W 1352X2020</t>
  </si>
  <si>
    <t>A2-060</t>
  </si>
  <si>
    <t>PIANO RAD. DECO EC 2418 W 1820X1240</t>
  </si>
  <si>
    <t>vertical</t>
  </si>
  <si>
    <t>Stockage atelier</t>
  </si>
  <si>
    <t>A2-066</t>
  </si>
  <si>
    <t>PIANO H. RAD. DECO EC 912 W 680X1220</t>
  </si>
  <si>
    <t>A2-069</t>
  </si>
  <si>
    <t>Atelier technique</t>
  </si>
  <si>
    <t>A2-072</t>
  </si>
  <si>
    <t>PIANO RAD. DECO EC 2398 W 2220X1016</t>
  </si>
  <si>
    <t>BATIMENT A3</t>
  </si>
  <si>
    <t>Plonge batterie</t>
  </si>
  <si>
    <t>A3-014</t>
  </si>
  <si>
    <t>PIANO RAD. DECO EC 1946 W 2020X904</t>
  </si>
  <si>
    <t>Réception des marchandise</t>
  </si>
  <si>
    <t>A3-019</t>
  </si>
  <si>
    <t>Bureau chef</t>
  </si>
  <si>
    <t>A3-026</t>
  </si>
  <si>
    <t>PIANO V. RAD. DECO EC 1099 W 1820X568</t>
  </si>
  <si>
    <t>Bureau agent</t>
  </si>
  <si>
    <t>A3-028</t>
  </si>
  <si>
    <t>A3-029</t>
  </si>
  <si>
    <t>Vestiaires douches personnel</t>
  </si>
  <si>
    <t>A3-039</t>
  </si>
  <si>
    <t>Repere</t>
  </si>
  <si>
    <t>Numéro</t>
  </si>
  <si>
    <t>Puissance
[W]</t>
  </si>
  <si>
    <t>Régime d'eau</t>
  </si>
  <si>
    <t>Débit
[l/h]</t>
  </si>
  <si>
    <t>DN
Reseau</t>
  </si>
  <si>
    <t>Moteur</t>
  </si>
  <si>
    <t>Tension [V]</t>
  </si>
  <si>
    <t>Signal</t>
  </si>
  <si>
    <t>Prises de pression</t>
  </si>
  <si>
    <t>Quantitié</t>
  </si>
  <si>
    <t>VA1-003</t>
  </si>
  <si>
    <t>60/40</t>
  </si>
  <si>
    <t>DN15</t>
  </si>
  <si>
    <t xml:space="preserve">IMI TA </t>
  </si>
  <si>
    <t>COMPACT P 15 LF  ref: 52164-115</t>
  </si>
  <si>
    <t>TA SLIDER 160 ref: 322224-10111</t>
  </si>
  <si>
    <t>24 VAC/VDC</t>
  </si>
  <si>
    <t>0(2)-10 VDC</t>
  </si>
  <si>
    <t>Oui</t>
  </si>
  <si>
    <t>VA1-003-2</t>
  </si>
  <si>
    <t>VA1-004</t>
  </si>
  <si>
    <t>COMPACT P 10 ref: 52164-010</t>
  </si>
  <si>
    <t>VA1-006</t>
  </si>
  <si>
    <t>VA1-020</t>
  </si>
  <si>
    <t>VA1-021</t>
  </si>
  <si>
    <t>VA1-026</t>
  </si>
  <si>
    <t>VA1-027</t>
  </si>
  <si>
    <t>VA1-028</t>
  </si>
  <si>
    <t>VA1-034</t>
  </si>
  <si>
    <t>VA1-035</t>
  </si>
  <si>
    <t>A1-038
A1-031</t>
  </si>
  <si>
    <t>VA1-038</t>
  </si>
  <si>
    <t>VA1-040</t>
  </si>
  <si>
    <t>VA1-041</t>
  </si>
  <si>
    <t>VA1-044</t>
  </si>
  <si>
    <t>VA1-045</t>
  </si>
  <si>
    <t>VA1-047</t>
  </si>
  <si>
    <t>VA1-049</t>
  </si>
  <si>
    <t>VA1-050</t>
  </si>
  <si>
    <t>VA1-051</t>
  </si>
  <si>
    <t>VA1-052</t>
  </si>
  <si>
    <t>VA1-057</t>
  </si>
  <si>
    <t>VA1-058</t>
  </si>
  <si>
    <t>A1-066
A1-060</t>
  </si>
  <si>
    <t>VA1-066</t>
  </si>
  <si>
    <t>VA1-070</t>
  </si>
  <si>
    <t>VA1-072</t>
  </si>
  <si>
    <t>VA1-076</t>
  </si>
  <si>
    <t>VA1-077</t>
  </si>
  <si>
    <t>COMPACT P 15 ref: 52164-015</t>
  </si>
  <si>
    <t>VA1-078</t>
  </si>
  <si>
    <t>VA1-081</t>
  </si>
  <si>
    <t>VA1-082</t>
  </si>
  <si>
    <t>DN20</t>
  </si>
  <si>
    <t>COMPACT P 20 ref: 52164-020</t>
  </si>
  <si>
    <t>VA1-082b</t>
  </si>
  <si>
    <t>VA1-083</t>
  </si>
  <si>
    <t>VA1-087</t>
  </si>
  <si>
    <t>VA1-088</t>
  </si>
  <si>
    <t>VA1-089</t>
  </si>
  <si>
    <t>VA1-093</t>
  </si>
  <si>
    <t>VA1-094</t>
  </si>
  <si>
    <t>VA1-095</t>
  </si>
  <si>
    <t>VA1-101</t>
  </si>
  <si>
    <t>VA1-102</t>
  </si>
  <si>
    <t>VA1-103</t>
  </si>
  <si>
    <t>A1-103b / A1-105 / A1-106</t>
  </si>
  <si>
    <t>VA1-103b</t>
  </si>
  <si>
    <t>A1-169</t>
  </si>
  <si>
    <t>VA1-169</t>
  </si>
  <si>
    <t>A1-167 / A1-168 / A1-170 / A1-171</t>
  </si>
  <si>
    <t>A1-104</t>
  </si>
  <si>
    <t>VA1-104</t>
  </si>
  <si>
    <t>A1-109</t>
  </si>
  <si>
    <t>VA1-109</t>
  </si>
  <si>
    <t>DN50</t>
  </si>
  <si>
    <t>MODULATOR 50 ref: 52154-350</t>
  </si>
  <si>
    <t>TA SLIDER 500 ref: 322225-10111</t>
  </si>
  <si>
    <t>24 VAD/VDC</t>
  </si>
  <si>
    <t>VA1-110</t>
  </si>
  <si>
    <t>VA1-112</t>
  </si>
  <si>
    <t>VA1-113</t>
  </si>
  <si>
    <t>VA1-114</t>
  </si>
  <si>
    <t>VA1-115</t>
  </si>
  <si>
    <t>VA1-116</t>
  </si>
  <si>
    <t>VA1-118</t>
  </si>
  <si>
    <t>VA1-119</t>
  </si>
  <si>
    <t>VA1-120</t>
  </si>
  <si>
    <t>VA1-122</t>
  </si>
  <si>
    <t>VA1-123</t>
  </si>
  <si>
    <t>VA1-125</t>
  </si>
  <si>
    <t>VA1-129</t>
  </si>
  <si>
    <t>VA1-130</t>
  </si>
  <si>
    <t>VA1-131</t>
  </si>
  <si>
    <t>VA1-132</t>
  </si>
  <si>
    <t>VA1-133</t>
  </si>
  <si>
    <t>VA1-134</t>
  </si>
  <si>
    <t>VA1-135</t>
  </si>
  <si>
    <t>VA1-136</t>
  </si>
  <si>
    <t>VA1-137</t>
  </si>
  <si>
    <t>VA1-138</t>
  </si>
  <si>
    <t>VA1-140</t>
  </si>
  <si>
    <t>VA1-140b</t>
  </si>
  <si>
    <t>VA1-141</t>
  </si>
  <si>
    <t>VA1-143</t>
  </si>
  <si>
    <t>VA1-144</t>
  </si>
  <si>
    <t>VA1-145</t>
  </si>
  <si>
    <t>VA1-147</t>
  </si>
  <si>
    <t>VA1-148</t>
  </si>
  <si>
    <t>VA1-149</t>
  </si>
  <si>
    <t>VA1-150</t>
  </si>
  <si>
    <t>VA1-151</t>
  </si>
  <si>
    <t>VA1-155</t>
  </si>
  <si>
    <t>VA1-156</t>
  </si>
  <si>
    <t>VA1-158</t>
  </si>
  <si>
    <t>VA1-162</t>
  </si>
  <si>
    <t>VA1-165</t>
  </si>
  <si>
    <t>VA1-166</t>
  </si>
  <si>
    <t>VA1-201</t>
  </si>
  <si>
    <t>VA1-202</t>
  </si>
  <si>
    <t>VA1-203</t>
  </si>
  <si>
    <t>VA1-204</t>
  </si>
  <si>
    <t>VA1-205</t>
  </si>
  <si>
    <t>VA1-210</t>
  </si>
  <si>
    <t>VA1-212</t>
  </si>
  <si>
    <t>VA1-213</t>
  </si>
  <si>
    <t>VA1-214</t>
  </si>
  <si>
    <t>VA1-216</t>
  </si>
  <si>
    <t>A1-219</t>
  </si>
  <si>
    <t>VA1-219</t>
  </si>
  <si>
    <t>MODULATOR 40 ref: 52164-340</t>
  </si>
  <si>
    <t>VA1-220</t>
  </si>
  <si>
    <t>VA1-221</t>
  </si>
  <si>
    <t>VA1-222</t>
  </si>
  <si>
    <t>VA1-223</t>
  </si>
  <si>
    <t>VA1-226</t>
  </si>
  <si>
    <t>VA1-227</t>
  </si>
  <si>
    <t>VA1-228</t>
  </si>
  <si>
    <t>VA1-229</t>
  </si>
  <si>
    <t>VA1-230b</t>
  </si>
  <si>
    <t>VA1-232</t>
  </si>
  <si>
    <t>VA1-233</t>
  </si>
  <si>
    <t>VA1-234</t>
  </si>
  <si>
    <t>VA1-235</t>
  </si>
  <si>
    <t>VA1-236</t>
  </si>
  <si>
    <t>A1-237/8</t>
  </si>
  <si>
    <t>VA1-237/8</t>
  </si>
  <si>
    <t>VA1-239</t>
  </si>
  <si>
    <t>VA1-242</t>
  </si>
  <si>
    <t>VA2-001</t>
  </si>
  <si>
    <t>A2-002
A2-003
A2-004</t>
  </si>
  <si>
    <t>VA2-002</t>
  </si>
  <si>
    <t>VA2-005</t>
  </si>
  <si>
    <t>VA2-007</t>
  </si>
  <si>
    <t>VA2-008</t>
  </si>
  <si>
    <t>VA2-009</t>
  </si>
  <si>
    <t>VA2-010</t>
  </si>
  <si>
    <t>A2-014
A2-015</t>
  </si>
  <si>
    <t>VA2-015</t>
  </si>
  <si>
    <t>VA2-016</t>
  </si>
  <si>
    <t>A2-018
A2-021
A2-022</t>
  </si>
  <si>
    <t>VA2-018</t>
  </si>
  <si>
    <t>VA2-024</t>
  </si>
  <si>
    <t>VA2-025</t>
  </si>
  <si>
    <t>A2-034
A2-033
A2-029
A2-028</t>
  </si>
  <si>
    <t>VA2-028</t>
  </si>
  <si>
    <t>A2-036
A2-032
A2-030</t>
  </si>
  <si>
    <t>VA2-030</t>
  </si>
  <si>
    <t>VA2-038</t>
  </si>
  <si>
    <t>VA2-039</t>
  </si>
  <si>
    <t>VA2-040</t>
  </si>
  <si>
    <t>VA2-043</t>
  </si>
  <si>
    <t>A2-045</t>
  </si>
  <si>
    <t>VA2-045-1</t>
  </si>
  <si>
    <t>DN25</t>
  </si>
  <si>
    <t>VA2-045-2</t>
  </si>
  <si>
    <t>VA2-048</t>
  </si>
  <si>
    <t>A2-053
A2-054
A2-052
A2-051
A2-050
A2-049
A2-047</t>
  </si>
  <si>
    <t>VA2-053</t>
  </si>
  <si>
    <t>VA2-057</t>
  </si>
  <si>
    <t>VA2-060</t>
  </si>
  <si>
    <t>A2-065</t>
  </si>
  <si>
    <t>VA2-065</t>
  </si>
  <si>
    <t>VA2-066</t>
  </si>
  <si>
    <t>VA2-069</t>
  </si>
  <si>
    <t>VA2-072</t>
  </si>
  <si>
    <t>A2-104</t>
  </si>
  <si>
    <t>VA2-104-1</t>
  </si>
  <si>
    <t>DN40</t>
  </si>
  <si>
    <t>COMPACT P 32 ref: 52164-032</t>
  </si>
  <si>
    <t>VA2-104-2</t>
  </si>
  <si>
    <t>DN32</t>
  </si>
  <si>
    <t>COMPACT P 25 ref: 52164-025</t>
  </si>
  <si>
    <t>VA2-104-3</t>
  </si>
  <si>
    <t>VA3-001</t>
  </si>
  <si>
    <t>VA3-010</t>
  </si>
  <si>
    <t>VA3-011</t>
  </si>
  <si>
    <t>VA3-012</t>
  </si>
  <si>
    <t>VA3-014</t>
  </si>
  <si>
    <t>VA3-019</t>
  </si>
  <si>
    <t>VA3-026</t>
  </si>
  <si>
    <t>VA3-027</t>
  </si>
  <si>
    <t>VA3-028</t>
  </si>
  <si>
    <t>VA3-029</t>
  </si>
  <si>
    <t>VA3-039</t>
  </si>
  <si>
    <t>A3-102</t>
  </si>
  <si>
    <t>VA3-102-1</t>
  </si>
  <si>
    <t>VA3-102-2</t>
  </si>
  <si>
    <t>Puissance [W]</t>
  </si>
  <si>
    <t>Débit [l/h]</t>
  </si>
  <si>
    <t>DN Reseau</t>
  </si>
  <si>
    <t>RA1-004</t>
  </si>
  <si>
    <t>STAD</t>
  </si>
  <si>
    <t>52851-120</t>
  </si>
  <si>
    <t>RA1-002</t>
  </si>
  <si>
    <t>52851-125</t>
  </si>
  <si>
    <t>RA2-001</t>
  </si>
  <si>
    <t>52851-140</t>
  </si>
  <si>
    <t>RA1-001</t>
  </si>
  <si>
    <t>DN65</t>
  </si>
  <si>
    <t>STAF</t>
  </si>
  <si>
    <t>52181-065</t>
  </si>
  <si>
    <t>RA1-003</t>
  </si>
  <si>
    <t>RA3-002</t>
  </si>
  <si>
    <t>RA3-001</t>
  </si>
  <si>
    <t>DN100</t>
  </si>
  <si>
    <t>52851-080</t>
  </si>
  <si>
    <t>RA1-081</t>
  </si>
  <si>
    <t>REGUTEC F</t>
  </si>
  <si>
    <t>0332-01.000</t>
  </si>
  <si>
    <t>Non</t>
  </si>
  <si>
    <t>A1-103b</t>
  </si>
  <si>
    <t>RA1-103b-1</t>
  </si>
  <si>
    <t>RA1-103b-2</t>
  </si>
  <si>
    <t>RA1-103b-3</t>
  </si>
  <si>
    <t>RA1-103b-4</t>
  </si>
  <si>
    <t>RA1-103b-5</t>
  </si>
  <si>
    <t>RA1-103b-6</t>
  </si>
  <si>
    <t>RA1-103b-7</t>
  </si>
  <si>
    <t>RA1-103b-8</t>
  </si>
  <si>
    <t>RA1-103b-9</t>
  </si>
  <si>
    <t>RA1-103b-10</t>
  </si>
  <si>
    <t>RA1-103b-11</t>
  </si>
  <si>
    <t>RA1-239</t>
  </si>
  <si>
    <t>RA2-002-1</t>
  </si>
  <si>
    <t>52181-110</t>
  </si>
  <si>
    <t>RA2-002-2</t>
  </si>
  <si>
    <t>RA2-003-1</t>
  </si>
  <si>
    <t>RA2-003-2</t>
  </si>
  <si>
    <t>RA2-004-1</t>
  </si>
  <si>
    <t>RA2-004-2</t>
  </si>
  <si>
    <t>RA2-004-3</t>
  </si>
  <si>
    <t>RA2-008-1</t>
  </si>
  <si>
    <t>RA2-008-2</t>
  </si>
  <si>
    <t>RA2-025-1</t>
  </si>
  <si>
    <t>RA2-025-2</t>
  </si>
  <si>
    <t>RA2-025-3</t>
  </si>
  <si>
    <t>RA2-025-4</t>
  </si>
  <si>
    <t>RA2-043</t>
  </si>
  <si>
    <t>RA2-048-1</t>
  </si>
  <si>
    <t>RA2-048-2</t>
  </si>
  <si>
    <t>RA2-048-3</t>
  </si>
  <si>
    <t>RA2-065-1</t>
  </si>
  <si>
    <t>52181-115</t>
  </si>
  <si>
    <t>RA2-065-2</t>
  </si>
  <si>
    <t>RA2-065-3</t>
  </si>
  <si>
    <t>RA2-065-4</t>
  </si>
  <si>
    <t>RA2-065-5</t>
  </si>
  <si>
    <t>RA2-065-6</t>
  </si>
  <si>
    <t>RA2-065-7</t>
  </si>
  <si>
    <t>RA3-012-1</t>
  </si>
  <si>
    <t>RA3-012-2</t>
  </si>
  <si>
    <t>RA3-012-3</t>
  </si>
  <si>
    <t xml:space="preserve">BPV SOUPAPE DIFFERENTIELLE </t>
  </si>
  <si>
    <t>52198-315</t>
  </si>
  <si>
    <t>Distech Control / Niagara / Wago</t>
  </si>
  <si>
    <t>Autre</t>
  </si>
  <si>
    <t>Vannes d'équilibrage et V2V</t>
  </si>
  <si>
    <t>Radiateur et panneaux rayonnants</t>
  </si>
  <si>
    <t>ETAT</t>
  </si>
  <si>
    <t>neuf</t>
  </si>
  <si>
    <t>Extracteurs</t>
  </si>
  <si>
    <t>voir onglet détail radiateurs et dossier technique</t>
  </si>
  <si>
    <t>voir onglet détail V terminales et dossier technique</t>
  </si>
  <si>
    <t>voir onglet détail panneaux rayonnants et dossier technique</t>
  </si>
  <si>
    <t>Site, locaux techniques</t>
  </si>
  <si>
    <t>Bouches et diffuseurs</t>
  </si>
  <si>
    <t>voir dossier technique</t>
  </si>
  <si>
    <t>Local AEP</t>
  </si>
  <si>
    <t>Garantie 7 ans, doit couvrir 80% des besoins chauffage</t>
  </si>
  <si>
    <t>Wilo / AF 400‐2 MP 605</t>
  </si>
  <si>
    <t>N:\08-DPI\02-PPEB\03_OPE TRAVAUX\44 NORT SUR ERDRE\10. EXPLOITATION\2017. AMO EXPLOITATION CONSEIL\7. MS exploit\Dossier techniques\Fiches Techniques\EXE-19-HER-FTE-DIV-DIV-DOC142-A - Gestionnaire 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</si>
</sst>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 tint="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1"/>
    <xf numFmtId="0" fontId="1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2" applyFill="1"/>
    <xf numFmtId="0" fontId="0" fillId="0" borderId="3" xfId="0" applyBorder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3" borderId="3" xfId="2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textRotation="90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 applyAlignment="1">
      <alignment vertical="center" textRotation="90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 wrapText="1"/>
    </xf>
    <xf numFmtId="1" fontId="9" fillId="0" borderId="31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textRotation="90"/>
    </xf>
    <xf numFmtId="0" fontId="17" fillId="0" borderId="12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/>
    </xf>
    <xf numFmtId="0" fontId="17" fillId="0" borderId="3" xfId="0" applyFont="1" applyBorder="1" applyAlignment="1">
      <alignment horizontal="center" vertical="center" textRotation="90"/>
    </xf>
    <xf numFmtId="0" fontId="9" fillId="5" borderId="3" xfId="0" applyFon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Insatisfaisant" xfId="2" builtinId="27"/>
    <cellStyle name="Lien hypertexte" xfId="1" builtinId="8"/>
    <cellStyle name="Normal" xfId="0" builtinId="0"/>
  </cellStyles>
  <dxfs count="55"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F98117-8098-4A37-9793-AACE1AAC7DD3}" name="Tableau2" displayName="Tableau2" ref="B1:K50" totalsRowShown="0" headerRowDxfId="54" dataDxfId="52" headerRowBorderDxfId="53" tableBorderDxfId="51">
  <autoFilter ref="B1:K50" xr:uid="{00000000-0009-0000-0100-000002000000}"/>
  <sortState ref="B2:M48">
    <sortCondition ref="B1:B48"/>
  </sortState>
  <tableColumns count="10">
    <tableColumn id="1" xr3:uid="{93BA531E-172D-4AA0-A5B1-48F49F242F05}" name="Repere" dataDxfId="50"/>
    <tableColumn id="2" xr3:uid="{B662FF58-E4B6-4292-B7C3-C41FCBF22738}" name="Numéro" dataDxfId="49"/>
    <tableColumn id="3" xr3:uid="{CF932B01-D2FD-4DA1-9A62-AB2DB4708962}" name="Puissance [W]" dataDxfId="48"/>
    <tableColumn id="4" xr3:uid="{7F2FBA31-F575-4B02-8D85-7D6F3571F2CB}" name="Régime d'eau" dataDxfId="47"/>
    <tableColumn id="5" xr3:uid="{97A88CBE-9FB9-47BC-B77B-D46C33D68F1A}" name="Débit [l/h]" dataDxfId="46">
      <calculatedColumnFormula>3600*D2/(4186*20)</calculatedColumnFormula>
    </tableColumn>
    <tableColumn id="6" xr3:uid="{E174BC97-578C-4359-92AD-A9D4954536A0}" name="DN Reseau" dataDxfId="45"/>
    <tableColumn id="7" xr3:uid="{BA4354C5-4397-4D57-A064-F02D9BD1A11E}" name="Type" dataDxfId="44"/>
    <tableColumn id="8" xr3:uid="{A931128B-AEF1-4E11-AD16-6C1CBBD84C40}" name="Référence" dataDxfId="43"/>
    <tableColumn id="10" xr3:uid="{C94D83B4-A43D-4661-B866-B9348AC26B66}" name="Prises de pression" dataDxfId="42"/>
    <tableColumn id="11" xr3:uid="{288A221E-4CF4-4C16-8DDE-B3C61C65A178}" name="Quantitié" dataDxfId="4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F3F5C3-A8EF-4945-BDF6-6E65DC3F727D}" name="Tableau4" displayName="Tableau4" ref="B1:N159" totalsRowShown="0" headerRowDxfId="40">
  <autoFilter ref="B1:N159" xr:uid="{00000000-0009-0000-0100-000004000000}"/>
  <sortState ref="B2:J157">
    <sortCondition ref="B1:B157"/>
  </sortState>
  <tableColumns count="13">
    <tableColumn id="1" xr3:uid="{E6A2E142-152B-4670-B418-96C3A520B116}" name="Repere" dataDxfId="39"/>
    <tableColumn id="2" xr3:uid="{64EBD788-15D2-4908-8C6A-C9C2180F400D}" name="Numéro" dataDxfId="38"/>
    <tableColumn id="3" xr3:uid="{049592D7-C9EF-4F8A-AD35-826F7B221449}" name="Puissance_x000a_[W]" dataDxfId="37"/>
    <tableColumn id="4" xr3:uid="{1FC9ED10-48D5-4782-8623-7EF3B61555A6}" name="Régime d'eau" dataDxfId="36"/>
    <tableColumn id="5" xr3:uid="{A3D378BA-C183-4E1F-8E83-9EC546AC6A8F}" name="Débit_x000a_[l/h]" dataDxfId="35">
      <calculatedColumnFormula>3600*D2/(4186*20)</calculatedColumnFormula>
    </tableColumn>
    <tableColumn id="11" xr3:uid="{A80DAAC5-FDE6-4B98-AAE7-767AB07E8E74}" name="DN_x000a_Reseau" dataDxfId="34"/>
    <tableColumn id="6" xr3:uid="{9E7468AA-15F3-4267-BC6E-573E16329697}" name="Marque" dataDxfId="33"/>
    <tableColumn id="7" xr3:uid="{8F103B45-6251-40DC-B6CA-90288BA68003}" name="Type" dataDxfId="32"/>
    <tableColumn id="15" xr3:uid="{47E1A7C4-A6DF-4062-8F6D-5A53F0E96878}" name="Moteur" dataDxfId="31"/>
    <tableColumn id="14" xr3:uid="{4DD32EEA-D850-4413-8675-61B77E4ED260}" name="Tension [V]" dataDxfId="30"/>
    <tableColumn id="12" xr3:uid="{3A22378C-7037-4378-9CBB-61A86C738B25}" name="Signal" dataDxfId="29"/>
    <tableColumn id="8" xr3:uid="{3AA8F8AC-8E7C-41D7-A494-6423B90C4581}" name="Prises de pression" dataDxfId="28"/>
    <tableColumn id="9" xr3:uid="{6190D6B3-8E48-479B-B4A6-1DCD3FEC1B73}" name="Quantitié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file:///C:\Users\gestionnaire\AppData\Local\Temp\Dossier%20techniques\Fiches%20Techniques\EXE-19-HER-FTE-DIV-DIV-DOC_14-D%20-%20Ballon%20tampon%206%20bars%20-%20Isolation%20souple%20100%20mm.pdf" TargetMode="External"/><Relationship Id="rId7" Type="http://schemas.openxmlformats.org/officeDocument/2006/relationships/hyperlink" Target="file:///C:\Users\gestionnaire\AppData\Local\Temp\Dossier%20techniques\Fiches%20Techniques\EXE-19-HER-FTE-DIV-DIV-DOC142-A%20-%20Gestionnaire%20EP.pdf" TargetMode="External"/><Relationship Id="rId2" Type="http://schemas.openxmlformats.org/officeDocument/2006/relationships/hyperlink" Target="file:///C:\Users\gestionnaire\AppData\Local\Temp\Dossier%20techniques\Fiches%20Techniques\EXE-19-HER-FTE-DIV-DIV-DOC_03-F%20-%20Chaudi&#232;re%20gaz.pdf" TargetMode="External"/><Relationship Id="rId1" Type="http://schemas.openxmlformats.org/officeDocument/2006/relationships/hyperlink" Target="file:///C:\Users\gestionnaire\AppData\Local\Temp\Dossier%20techniques\Fiches%20Techniques\EXE-19-HER-FTE-DIV-DIV-DOC_01-F%20-%20Chaudi&#232;re%20bois.pdf" TargetMode="External"/><Relationship Id="rId6" Type="http://schemas.openxmlformats.org/officeDocument/2006/relationships/hyperlink" Target="file:///C:\Users\gestionnaire\AppData\Local\Temp\Dossier%20techniques\Fiches%20Techniques\EXE-19-HER-FTE-DIV-DIV-DOC_33-F%20-%20Centrales%20de%20traitement%20d'air.pdf" TargetMode="External"/><Relationship Id="rId5" Type="http://schemas.openxmlformats.org/officeDocument/2006/relationships/hyperlink" Target="file:///C:\Users\gestionnaire\AppData\Local\Temp\Dossier%20techniques\Fiches%20Techniques\EXE-19-HER-FTE-DIV-DIV-DOC_27-A%20-%20Pot%20&#224;%20boue.pdf" TargetMode="External"/><Relationship Id="rId4" Type="http://schemas.openxmlformats.org/officeDocument/2006/relationships/hyperlink" Target="file:///C:\Users\gestionnaire\AppData\Local\Temp\Dossier%20techniques\Fiches%20Techniques\EXE-19-HER-FTE-DIV-DIV-DOC_24-B%20-%20Vase%20d'expansio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31CA-408D-420D-9394-1E3B98594DBA}">
  <sheetPr>
    <tabColor theme="7"/>
  </sheetPr>
  <dimension ref="A2:K49"/>
  <sheetViews>
    <sheetView tabSelected="1" zoomScale="90" zoomScaleNormal="90" workbookViewId="0">
      <selection activeCell="G23" sqref="G23"/>
    </sheetView>
  </sheetViews>
  <sheetFormatPr baseColWidth="10" defaultRowHeight="13.5" x14ac:dyDescent="0.25"/>
  <cols>
    <col min="1" max="1" width="2" style="1" customWidth="1"/>
    <col min="2" max="2" width="15" style="1" customWidth="1"/>
    <col min="3" max="3" width="33.42578125" style="1" customWidth="1"/>
    <col min="4" max="4" width="13.5703125" style="1" customWidth="1"/>
    <col min="5" max="5" width="6.28515625" style="11" customWidth="1"/>
    <col min="6" max="6" width="29.28515625" style="2" customWidth="1"/>
    <col min="7" max="7" width="26.85546875" style="1" customWidth="1"/>
    <col min="8" max="8" width="10.140625" style="1" customWidth="1"/>
    <col min="9" max="9" width="29.7109375" style="8" customWidth="1"/>
    <col min="10" max="16384" width="11.42578125" style="1"/>
  </cols>
  <sheetData>
    <row r="2" spans="1:11" s="3" customFormat="1" ht="60" customHeight="1" x14ac:dyDescent="0.3">
      <c r="A2" s="1"/>
      <c r="B2" s="130" t="s">
        <v>24</v>
      </c>
      <c r="C2" s="131"/>
      <c r="D2" s="131"/>
      <c r="E2" s="131"/>
      <c r="F2" s="131"/>
      <c r="G2" s="131"/>
      <c r="H2" s="131"/>
      <c r="I2" s="131"/>
      <c r="K2" s="1"/>
    </row>
    <row r="3" spans="1:11" ht="64.5" customHeight="1" x14ac:dyDescent="0.3">
      <c r="B3" s="129" t="s">
        <v>6</v>
      </c>
      <c r="C3" s="129"/>
      <c r="D3" s="129"/>
      <c r="E3" s="129"/>
      <c r="F3" s="129"/>
      <c r="G3" s="129"/>
      <c r="H3" s="129"/>
      <c r="I3" s="129"/>
      <c r="K3" s="3"/>
    </row>
    <row r="4" spans="1:11" ht="25.5" x14ac:dyDescent="0.25">
      <c r="B4" s="5"/>
      <c r="C4" s="5"/>
      <c r="D4" s="5"/>
      <c r="E4" s="10"/>
      <c r="F4" s="5"/>
      <c r="G4" s="4"/>
      <c r="H4" s="4"/>
    </row>
    <row r="5" spans="1:11" ht="16.5" customHeight="1" x14ac:dyDescent="0.25">
      <c r="B5" s="6" t="s">
        <v>9</v>
      </c>
      <c r="C5" s="6" t="s">
        <v>10</v>
      </c>
      <c r="D5" s="6" t="s">
        <v>7</v>
      </c>
      <c r="E5" s="6" t="s">
        <v>21</v>
      </c>
      <c r="F5" s="6" t="s">
        <v>8</v>
      </c>
      <c r="G5" s="6" t="s">
        <v>17</v>
      </c>
      <c r="H5" s="6" t="s">
        <v>669</v>
      </c>
      <c r="I5" s="6" t="s">
        <v>11</v>
      </c>
    </row>
    <row r="6" spans="1:11" ht="16.5" x14ac:dyDescent="0.3">
      <c r="B6" s="1" t="s">
        <v>0</v>
      </c>
      <c r="C6" s="3" t="s">
        <v>1</v>
      </c>
      <c r="D6" s="1" t="s">
        <v>2</v>
      </c>
      <c r="E6" s="11">
        <v>1</v>
      </c>
      <c r="F6" s="8" t="s">
        <v>14</v>
      </c>
      <c r="G6" s="1" t="s">
        <v>679</v>
      </c>
      <c r="H6" s="1" t="s">
        <v>670</v>
      </c>
      <c r="I6" s="9" t="s">
        <v>15</v>
      </c>
    </row>
    <row r="7" spans="1:11" ht="16.5" x14ac:dyDescent="0.3">
      <c r="B7" s="1" t="s">
        <v>0</v>
      </c>
      <c r="C7" s="3" t="s">
        <v>12</v>
      </c>
      <c r="D7" s="1" t="s">
        <v>2</v>
      </c>
      <c r="E7" s="11">
        <v>1</v>
      </c>
      <c r="F7" s="8" t="s">
        <v>13</v>
      </c>
      <c r="G7" s="1" t="s">
        <v>16</v>
      </c>
      <c r="H7" s="1" t="s">
        <v>670</v>
      </c>
      <c r="I7" s="9" t="s">
        <v>18</v>
      </c>
    </row>
    <row r="8" spans="1:11" ht="16.5" x14ac:dyDescent="0.3">
      <c r="B8" s="1" t="s">
        <v>0</v>
      </c>
      <c r="C8" s="3" t="s">
        <v>19</v>
      </c>
      <c r="D8" s="1" t="s">
        <v>2</v>
      </c>
      <c r="E8" s="11">
        <v>3</v>
      </c>
      <c r="F8" s="8"/>
      <c r="H8" s="1" t="s">
        <v>670</v>
      </c>
    </row>
    <row r="9" spans="1:11" ht="16.5" x14ac:dyDescent="0.3">
      <c r="B9" s="1" t="s">
        <v>0</v>
      </c>
      <c r="C9" s="3" t="s">
        <v>28</v>
      </c>
      <c r="D9" s="1" t="s">
        <v>2</v>
      </c>
      <c r="E9" s="11">
        <v>2</v>
      </c>
      <c r="F9" s="8" t="s">
        <v>27</v>
      </c>
      <c r="H9" s="1" t="s">
        <v>670</v>
      </c>
      <c r="I9" s="9" t="s">
        <v>29</v>
      </c>
    </row>
    <row r="10" spans="1:11" ht="16.5" x14ac:dyDescent="0.3">
      <c r="B10" s="1" t="s">
        <v>0</v>
      </c>
      <c r="C10" s="3" t="s">
        <v>33</v>
      </c>
      <c r="D10" s="1" t="s">
        <v>2</v>
      </c>
      <c r="E10" s="11">
        <v>1</v>
      </c>
      <c r="F10" s="8" t="s">
        <v>32</v>
      </c>
      <c r="H10" s="1" t="s">
        <v>670</v>
      </c>
      <c r="I10" s="7" t="s">
        <v>31</v>
      </c>
    </row>
    <row r="11" spans="1:11" ht="16.5" x14ac:dyDescent="0.3">
      <c r="B11" s="1" t="s">
        <v>0</v>
      </c>
      <c r="C11" s="3" t="s">
        <v>35</v>
      </c>
      <c r="D11" s="1" t="s">
        <v>2</v>
      </c>
      <c r="E11" s="11">
        <v>1</v>
      </c>
      <c r="F11" s="8" t="s">
        <v>34</v>
      </c>
      <c r="H11" s="1" t="s">
        <v>670</v>
      </c>
      <c r="I11" s="9" t="s">
        <v>30</v>
      </c>
    </row>
    <row r="12" spans="1:11" ht="16.5" x14ac:dyDescent="0.3">
      <c r="B12" s="1" t="s">
        <v>0</v>
      </c>
      <c r="C12" s="3" t="s">
        <v>25</v>
      </c>
      <c r="D12" s="1" t="s">
        <v>2</v>
      </c>
      <c r="E12" s="11">
        <v>1</v>
      </c>
      <c r="F12" s="8" t="s">
        <v>26</v>
      </c>
      <c r="H12" s="1" t="s">
        <v>670</v>
      </c>
    </row>
    <row r="13" spans="1:11" ht="16.5" x14ac:dyDescent="0.3">
      <c r="B13" s="1" t="s">
        <v>0</v>
      </c>
      <c r="C13" s="3" t="s">
        <v>20</v>
      </c>
      <c r="D13" s="1" t="s">
        <v>2</v>
      </c>
      <c r="E13" s="11">
        <v>1</v>
      </c>
      <c r="F13" s="8" t="s">
        <v>22</v>
      </c>
      <c r="H13" s="1" t="s">
        <v>670</v>
      </c>
    </row>
    <row r="14" spans="1:11" ht="16.5" x14ac:dyDescent="0.3">
      <c r="B14" s="1" t="s">
        <v>0</v>
      </c>
      <c r="C14" s="3" t="s">
        <v>37</v>
      </c>
      <c r="D14" s="1" t="s">
        <v>36</v>
      </c>
      <c r="F14" s="8" t="s">
        <v>38</v>
      </c>
      <c r="G14" s="1" t="s">
        <v>672</v>
      </c>
      <c r="H14" s="1" t="s">
        <v>670</v>
      </c>
    </row>
    <row r="15" spans="1:11" ht="16.5" x14ac:dyDescent="0.3">
      <c r="B15" s="1" t="s">
        <v>0</v>
      </c>
      <c r="C15" s="3" t="s">
        <v>59</v>
      </c>
      <c r="D15" s="1" t="s">
        <v>36</v>
      </c>
      <c r="F15" s="8" t="s">
        <v>68</v>
      </c>
      <c r="G15" s="1" t="s">
        <v>673</v>
      </c>
      <c r="H15" s="1" t="s">
        <v>670</v>
      </c>
    </row>
    <row r="16" spans="1:11" ht="16.5" x14ac:dyDescent="0.3">
      <c r="B16" s="1" t="s">
        <v>0</v>
      </c>
      <c r="C16" s="3" t="s">
        <v>667</v>
      </c>
      <c r="D16" s="1" t="s">
        <v>36</v>
      </c>
      <c r="F16" s="8"/>
      <c r="G16" s="1" t="s">
        <v>673</v>
      </c>
      <c r="H16" s="1" t="s">
        <v>670</v>
      </c>
    </row>
    <row r="17" spans="2:9" ht="16.5" x14ac:dyDescent="0.3">
      <c r="B17" s="1" t="s">
        <v>0</v>
      </c>
      <c r="C17" s="3" t="s">
        <v>668</v>
      </c>
      <c r="D17" s="1" t="s">
        <v>36</v>
      </c>
      <c r="F17" s="8"/>
      <c r="G17" s="1" t="s">
        <v>674</v>
      </c>
      <c r="H17" s="1" t="s">
        <v>670</v>
      </c>
    </row>
    <row r="18" spans="2:9" ht="27" x14ac:dyDescent="0.25">
      <c r="B18" s="8" t="s">
        <v>5</v>
      </c>
      <c r="C18" s="128" t="s">
        <v>60</v>
      </c>
      <c r="D18" s="8" t="s">
        <v>675</v>
      </c>
      <c r="E18" s="12" t="s">
        <v>62</v>
      </c>
      <c r="F18" s="8" t="s">
        <v>61</v>
      </c>
      <c r="H18" s="1" t="s">
        <v>670</v>
      </c>
      <c r="I18" s="9" t="s">
        <v>63</v>
      </c>
    </row>
    <row r="19" spans="2:9" ht="16.5" x14ac:dyDescent="0.3">
      <c r="B19" s="1" t="s">
        <v>5</v>
      </c>
      <c r="C19" s="3" t="s">
        <v>676</v>
      </c>
      <c r="D19" s="1" t="s">
        <v>36</v>
      </c>
      <c r="F19" s="8" t="s">
        <v>69</v>
      </c>
      <c r="H19" s="1" t="s">
        <v>670</v>
      </c>
    </row>
    <row r="20" spans="2:9" ht="16.5" x14ac:dyDescent="0.3">
      <c r="B20" s="1" t="s">
        <v>5</v>
      </c>
      <c r="C20" s="3" t="s">
        <v>671</v>
      </c>
      <c r="D20" s="1" t="s">
        <v>36</v>
      </c>
      <c r="F20" s="8"/>
      <c r="H20" s="1" t="s">
        <v>670</v>
      </c>
    </row>
    <row r="21" spans="2:9" ht="16.5" x14ac:dyDescent="0.3">
      <c r="B21" s="1" t="s">
        <v>47</v>
      </c>
      <c r="C21" s="3" t="s">
        <v>50</v>
      </c>
      <c r="D21" s="1" t="s">
        <v>49</v>
      </c>
      <c r="E21" s="11">
        <v>1</v>
      </c>
      <c r="F21" s="8" t="s">
        <v>48</v>
      </c>
      <c r="G21" s="1" t="s">
        <v>67</v>
      </c>
      <c r="H21" s="1" t="s">
        <v>670</v>
      </c>
    </row>
    <row r="22" spans="2:9" ht="16.5" x14ac:dyDescent="0.3">
      <c r="B22" s="1" t="s">
        <v>3</v>
      </c>
      <c r="C22" s="3" t="s">
        <v>58</v>
      </c>
      <c r="D22" s="1" t="s">
        <v>64</v>
      </c>
      <c r="E22" s="11">
        <v>1</v>
      </c>
      <c r="F22" s="8" t="s">
        <v>56</v>
      </c>
      <c r="G22" s="1" t="s">
        <v>57</v>
      </c>
      <c r="H22" s="1" t="s">
        <v>670</v>
      </c>
    </row>
    <row r="23" spans="2:9" ht="16.5" x14ac:dyDescent="0.3">
      <c r="B23" s="1" t="s">
        <v>3</v>
      </c>
      <c r="C23" s="3" t="s">
        <v>66</v>
      </c>
      <c r="D23" s="1" t="s">
        <v>23</v>
      </c>
      <c r="E23" s="11">
        <v>1</v>
      </c>
      <c r="F23" s="8" t="s">
        <v>65</v>
      </c>
      <c r="H23" s="1" t="s">
        <v>670</v>
      </c>
    </row>
    <row r="24" spans="2:9" ht="16.5" x14ac:dyDescent="0.3">
      <c r="B24" s="1" t="s">
        <v>3</v>
      </c>
      <c r="C24" s="3" t="s">
        <v>20</v>
      </c>
      <c r="D24" s="1" t="s">
        <v>23</v>
      </c>
      <c r="E24" s="11">
        <v>1</v>
      </c>
      <c r="F24" s="8" t="s">
        <v>22</v>
      </c>
      <c r="H24" s="1" t="s">
        <v>670</v>
      </c>
    </row>
    <row r="25" spans="2:9" ht="16.5" x14ac:dyDescent="0.3">
      <c r="B25" s="1" t="s">
        <v>3</v>
      </c>
      <c r="C25" s="3" t="s">
        <v>52</v>
      </c>
      <c r="D25" s="1" t="s">
        <v>678</v>
      </c>
      <c r="E25" s="11">
        <v>1</v>
      </c>
      <c r="F25" s="8" t="s">
        <v>51</v>
      </c>
      <c r="H25" s="1" t="s">
        <v>670</v>
      </c>
    </row>
    <row r="26" spans="2:9" ht="16.5" x14ac:dyDescent="0.3">
      <c r="B26" s="1" t="s">
        <v>3</v>
      </c>
      <c r="C26" s="3" t="s">
        <v>53</v>
      </c>
      <c r="D26" s="1" t="s">
        <v>36</v>
      </c>
      <c r="F26" s="8" t="s">
        <v>55</v>
      </c>
      <c r="G26" s="1" t="s">
        <v>54</v>
      </c>
      <c r="H26" s="1" t="s">
        <v>670</v>
      </c>
    </row>
    <row r="27" spans="2:9" ht="16.5" x14ac:dyDescent="0.3">
      <c r="B27" s="1" t="s">
        <v>0</v>
      </c>
      <c r="C27" s="3" t="s">
        <v>41</v>
      </c>
      <c r="D27" s="1" t="s">
        <v>39</v>
      </c>
      <c r="E27" s="11">
        <v>6</v>
      </c>
      <c r="F27" s="8" t="s">
        <v>40</v>
      </c>
      <c r="H27" s="1" t="s">
        <v>670</v>
      </c>
    </row>
    <row r="28" spans="2:9" ht="16.5" x14ac:dyDescent="0.3">
      <c r="B28" s="1" t="s">
        <v>5</v>
      </c>
      <c r="C28" s="3" t="s">
        <v>43</v>
      </c>
      <c r="D28" s="1" t="s">
        <v>39</v>
      </c>
      <c r="E28" s="11">
        <v>6</v>
      </c>
      <c r="F28" s="8" t="s">
        <v>42</v>
      </c>
      <c r="G28" s="1" t="s">
        <v>46</v>
      </c>
      <c r="H28" s="1" t="s">
        <v>670</v>
      </c>
    </row>
    <row r="29" spans="2:9" ht="16.5" x14ac:dyDescent="0.3">
      <c r="B29" s="1" t="s">
        <v>3</v>
      </c>
      <c r="C29" s="3" t="s">
        <v>45</v>
      </c>
      <c r="D29" s="1" t="s">
        <v>39</v>
      </c>
      <c r="E29" s="11">
        <v>6</v>
      </c>
      <c r="F29" s="8" t="s">
        <v>44</v>
      </c>
      <c r="H29" s="1" t="s">
        <v>670</v>
      </c>
    </row>
    <row r="30" spans="2:9" ht="16.5" x14ac:dyDescent="0.3">
      <c r="B30" s="1" t="s">
        <v>666</v>
      </c>
      <c r="C30" s="3" t="s">
        <v>4</v>
      </c>
      <c r="D30" s="1" t="s">
        <v>36</v>
      </c>
      <c r="E30" s="11">
        <v>1</v>
      </c>
      <c r="F30" s="2" t="s">
        <v>665</v>
      </c>
      <c r="G30" s="1" t="s">
        <v>677</v>
      </c>
      <c r="H30" s="1" t="s">
        <v>670</v>
      </c>
      <c r="I30" s="1"/>
    </row>
    <row r="31" spans="2:9" ht="16.5" x14ac:dyDescent="0.3">
      <c r="B31" s="1" t="s">
        <v>666</v>
      </c>
      <c r="C31" s="3" t="s">
        <v>70</v>
      </c>
      <c r="D31" s="1" t="s">
        <v>36</v>
      </c>
      <c r="E31" s="11">
        <v>1</v>
      </c>
      <c r="F31" s="1" t="s">
        <v>680</v>
      </c>
      <c r="G31" s="1" t="s">
        <v>677</v>
      </c>
      <c r="H31" s="1" t="s">
        <v>670</v>
      </c>
      <c r="I31" s="9" t="s">
        <v>681</v>
      </c>
    </row>
    <row r="32" spans="2:9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</sheetData>
  <mergeCells count="2">
    <mergeCell ref="B3:I3"/>
    <mergeCell ref="B2:I2"/>
  </mergeCells>
  <hyperlinks>
    <hyperlink ref="I6" r:id="rId1" xr:uid="{03A29E6C-1479-4CE5-8E65-C48F51B84958}"/>
    <hyperlink ref="I7" r:id="rId2" xr:uid="{71165AF6-91AC-4A87-9476-DB4BBAEC83FA}"/>
    <hyperlink ref="I11" r:id="rId3" xr:uid="{1F8362A4-F224-4BEB-A738-6214A0F06385}"/>
    <hyperlink ref="I9" r:id="rId4" xr:uid="{95A1A90F-2B9B-4910-9E2D-CD3AEEBA41A0}"/>
    <hyperlink ref="I10" r:id="rId5" xr:uid="{284E222B-4C95-4521-8AE1-EE7B934D8392}"/>
    <hyperlink ref="I18" r:id="rId6" xr:uid="{14FC88F0-5493-4218-B200-D8E9B907BB74}"/>
    <hyperlink ref="I31" r:id="rId7" xr:uid="{1D1E2D1E-9E3A-49BA-88F9-AF17C93483AB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F79D-51CD-4DDC-833A-23F934E0C3DE}">
  <sheetPr>
    <tabColor theme="0" tint="-0.14999847407452621"/>
    <pageSetUpPr fitToPage="1"/>
  </sheetPr>
  <dimension ref="B1:K53"/>
  <sheetViews>
    <sheetView zoomScaleNormal="100" zoomScaleSheetLayoutView="100" workbookViewId="0">
      <selection activeCell="O6" sqref="O6"/>
    </sheetView>
  </sheetViews>
  <sheetFormatPr baseColWidth="10" defaultRowHeight="15" x14ac:dyDescent="0.25"/>
  <cols>
    <col min="4" max="4" width="14.7109375" style="82" customWidth="1"/>
    <col min="5" max="5" width="14.28515625" style="82" customWidth="1"/>
    <col min="6" max="6" width="11.42578125" style="82"/>
    <col min="7" max="7" width="11.85546875" style="82" customWidth="1"/>
    <col min="8" max="8" width="18.85546875" customWidth="1"/>
    <col min="9" max="9" width="18.7109375" customWidth="1"/>
    <col min="10" max="10" width="17.7109375" style="82" customWidth="1"/>
    <col min="11" max="11" width="11.42578125" style="82"/>
  </cols>
  <sheetData>
    <row r="1" spans="2:11" x14ac:dyDescent="0.25">
      <c r="B1" s="120" t="s">
        <v>389</v>
      </c>
      <c r="C1" s="120" t="s">
        <v>390</v>
      </c>
      <c r="D1" s="121" t="s">
        <v>598</v>
      </c>
      <c r="E1" s="122" t="s">
        <v>392</v>
      </c>
      <c r="F1" s="123" t="s">
        <v>599</v>
      </c>
      <c r="G1" s="120" t="s">
        <v>600</v>
      </c>
      <c r="H1" s="121" t="s">
        <v>197</v>
      </c>
      <c r="I1" s="123" t="s">
        <v>196</v>
      </c>
      <c r="J1" s="124" t="s">
        <v>398</v>
      </c>
      <c r="K1" s="120" t="s">
        <v>399</v>
      </c>
    </row>
    <row r="2" spans="2:11" x14ac:dyDescent="0.25">
      <c r="B2" s="104" t="str">
        <f>"-"</f>
        <v>-</v>
      </c>
      <c r="C2" s="107" t="s">
        <v>601</v>
      </c>
      <c r="D2" s="104">
        <v>26300</v>
      </c>
      <c r="E2" s="78" t="s">
        <v>401</v>
      </c>
      <c r="F2" s="125">
        <f t="shared" ref="F2:F45" si="0">3600*D2/(4186*20)</f>
        <v>1130.9125656951744</v>
      </c>
      <c r="G2" s="103" t="s">
        <v>564</v>
      </c>
      <c r="H2" s="104" t="s">
        <v>602</v>
      </c>
      <c r="I2" s="107" t="s">
        <v>603</v>
      </c>
      <c r="J2" s="107" t="s">
        <v>408</v>
      </c>
      <c r="K2" s="103">
        <v>1</v>
      </c>
    </row>
    <row r="3" spans="2:11" x14ac:dyDescent="0.25">
      <c r="B3" s="104" t="str">
        <f>"-"</f>
        <v>-</v>
      </c>
      <c r="C3" s="107" t="s">
        <v>604</v>
      </c>
      <c r="D3" s="104">
        <v>37900</v>
      </c>
      <c r="E3" s="78" t="s">
        <v>401</v>
      </c>
      <c r="F3" s="125">
        <f t="shared" si="0"/>
        <v>1629.7181079789775</v>
      </c>
      <c r="G3" s="103" t="s">
        <v>581</v>
      </c>
      <c r="H3" s="104" t="s">
        <v>602</v>
      </c>
      <c r="I3" s="107" t="s">
        <v>605</v>
      </c>
      <c r="J3" s="107" t="s">
        <v>408</v>
      </c>
      <c r="K3" s="103">
        <v>1</v>
      </c>
    </row>
    <row r="4" spans="2:11" x14ac:dyDescent="0.25">
      <c r="B4" s="104" t="str">
        <f>"-"</f>
        <v>-</v>
      </c>
      <c r="C4" s="107" t="s">
        <v>606</v>
      </c>
      <c r="D4" s="104">
        <v>85600</v>
      </c>
      <c r="E4" s="78" t="s">
        <v>401</v>
      </c>
      <c r="F4" s="125">
        <f t="shared" si="0"/>
        <v>3680.8408982322026</v>
      </c>
      <c r="G4" s="103" t="s">
        <v>465</v>
      </c>
      <c r="H4" s="104" t="s">
        <v>602</v>
      </c>
      <c r="I4" s="107" t="s">
        <v>607</v>
      </c>
      <c r="J4" s="107" t="s">
        <v>408</v>
      </c>
      <c r="K4" s="103">
        <v>1</v>
      </c>
    </row>
    <row r="5" spans="2:11" x14ac:dyDescent="0.25">
      <c r="B5" s="104" t="str">
        <f>"-"</f>
        <v>-</v>
      </c>
      <c r="C5" s="107" t="s">
        <v>608</v>
      </c>
      <c r="D5" s="104">
        <v>190500</v>
      </c>
      <c r="E5" s="78" t="s">
        <v>401</v>
      </c>
      <c r="F5" s="125">
        <f t="shared" si="0"/>
        <v>8191.5910176779744</v>
      </c>
      <c r="G5" s="103" t="s">
        <v>609</v>
      </c>
      <c r="H5" s="104" t="s">
        <v>610</v>
      </c>
      <c r="I5" s="107" t="s">
        <v>611</v>
      </c>
      <c r="J5" s="107" t="s">
        <v>408</v>
      </c>
      <c r="K5" s="103">
        <v>1</v>
      </c>
    </row>
    <row r="6" spans="2:11" x14ac:dyDescent="0.25">
      <c r="B6" s="104" t="str">
        <f>"-"</f>
        <v>-</v>
      </c>
      <c r="C6" s="107" t="s">
        <v>612</v>
      </c>
      <c r="D6" s="104">
        <v>196000</v>
      </c>
      <c r="E6" s="78" t="s">
        <v>401</v>
      </c>
      <c r="F6" s="125">
        <f t="shared" si="0"/>
        <v>8428.0936454849507</v>
      </c>
      <c r="G6" s="103" t="s">
        <v>609</v>
      </c>
      <c r="H6" s="104" t="s">
        <v>610</v>
      </c>
      <c r="I6" s="107" t="s">
        <v>611</v>
      </c>
      <c r="J6" s="107" t="s">
        <v>408</v>
      </c>
      <c r="K6" s="103">
        <v>1</v>
      </c>
    </row>
    <row r="7" spans="2:11" x14ac:dyDescent="0.25">
      <c r="B7" s="104" t="str">
        <f>"- Chaufferie"</f>
        <v>- Chaufferie</v>
      </c>
      <c r="C7" s="107" t="s">
        <v>613</v>
      </c>
      <c r="D7" s="104">
        <v>295800</v>
      </c>
      <c r="E7" s="78" t="s">
        <v>401</v>
      </c>
      <c r="F7" s="125">
        <f t="shared" si="0"/>
        <v>12719.541328236981</v>
      </c>
      <c r="G7" s="103" t="s">
        <v>609</v>
      </c>
      <c r="H7" s="104" t="s">
        <v>610</v>
      </c>
      <c r="I7" s="107" t="s">
        <v>611</v>
      </c>
      <c r="J7" s="107" t="s">
        <v>408</v>
      </c>
      <c r="K7" s="103">
        <v>1</v>
      </c>
    </row>
    <row r="8" spans="2:11" x14ac:dyDescent="0.25">
      <c r="B8" s="104" t="str">
        <f>"- Chaufferie"</f>
        <v>- Chaufferie</v>
      </c>
      <c r="C8" s="107" t="s">
        <v>614</v>
      </c>
      <c r="D8" s="104">
        <v>579200</v>
      </c>
      <c r="E8" s="78" t="s">
        <v>401</v>
      </c>
      <c r="F8" s="125">
        <f t="shared" si="0"/>
        <v>24905.87673196369</v>
      </c>
      <c r="G8" s="103" t="s">
        <v>615</v>
      </c>
      <c r="H8" s="104" t="s">
        <v>610</v>
      </c>
      <c r="I8" s="107" t="s">
        <v>616</v>
      </c>
      <c r="J8" s="107" t="s">
        <v>408</v>
      </c>
      <c r="K8" s="103">
        <v>1</v>
      </c>
    </row>
    <row r="9" spans="2:11" x14ac:dyDescent="0.25">
      <c r="B9" s="104" t="s">
        <v>98</v>
      </c>
      <c r="C9" s="107" t="s">
        <v>617</v>
      </c>
      <c r="D9" s="104">
        <v>150</v>
      </c>
      <c r="E9" s="78" t="s">
        <v>401</v>
      </c>
      <c r="F9" s="125">
        <f t="shared" si="0"/>
        <v>6.4500716674629714</v>
      </c>
      <c r="G9" s="103" t="s">
        <v>402</v>
      </c>
      <c r="H9" s="104" t="s">
        <v>618</v>
      </c>
      <c r="I9" s="107" t="s">
        <v>619</v>
      </c>
      <c r="J9" s="107" t="s">
        <v>620</v>
      </c>
      <c r="K9" s="103">
        <v>1</v>
      </c>
    </row>
    <row r="10" spans="2:11" x14ac:dyDescent="0.25">
      <c r="B10" s="104" t="s">
        <v>621</v>
      </c>
      <c r="C10" s="107" t="s">
        <v>622</v>
      </c>
      <c r="D10" s="104">
        <v>190</v>
      </c>
      <c r="E10" s="78" t="s">
        <v>401</v>
      </c>
      <c r="F10" s="125">
        <f t="shared" si="0"/>
        <v>8.170090778786431</v>
      </c>
      <c r="G10" s="103" t="s">
        <v>402</v>
      </c>
      <c r="H10" s="104" t="s">
        <v>618</v>
      </c>
      <c r="I10" s="107" t="s">
        <v>619</v>
      </c>
      <c r="J10" s="107" t="s">
        <v>620</v>
      </c>
      <c r="K10" s="103">
        <v>1</v>
      </c>
    </row>
    <row r="11" spans="2:11" x14ac:dyDescent="0.25">
      <c r="B11" s="104" t="s">
        <v>621</v>
      </c>
      <c r="C11" s="107" t="s">
        <v>623</v>
      </c>
      <c r="D11" s="104">
        <v>190</v>
      </c>
      <c r="E11" s="78" t="s">
        <v>401</v>
      </c>
      <c r="F11" s="125">
        <f t="shared" si="0"/>
        <v>8.170090778786431</v>
      </c>
      <c r="G11" s="103" t="s">
        <v>402</v>
      </c>
      <c r="H11" s="104" t="s">
        <v>618</v>
      </c>
      <c r="I11" s="107" t="s">
        <v>619</v>
      </c>
      <c r="J11" s="107" t="s">
        <v>620</v>
      </c>
      <c r="K11" s="103">
        <v>1</v>
      </c>
    </row>
    <row r="12" spans="2:11" x14ac:dyDescent="0.25">
      <c r="B12" s="104" t="s">
        <v>621</v>
      </c>
      <c r="C12" s="107" t="s">
        <v>624</v>
      </c>
      <c r="D12" s="104">
        <v>190</v>
      </c>
      <c r="E12" s="78" t="s">
        <v>401</v>
      </c>
      <c r="F12" s="125">
        <f t="shared" si="0"/>
        <v>8.170090778786431</v>
      </c>
      <c r="G12" s="103" t="s">
        <v>402</v>
      </c>
      <c r="H12" s="104" t="s">
        <v>618</v>
      </c>
      <c r="I12" s="107" t="s">
        <v>619</v>
      </c>
      <c r="J12" s="107" t="s">
        <v>620</v>
      </c>
      <c r="K12" s="103">
        <v>1</v>
      </c>
    </row>
    <row r="13" spans="2:11" x14ac:dyDescent="0.25">
      <c r="B13" s="104" t="s">
        <v>621</v>
      </c>
      <c r="C13" s="107" t="s">
        <v>625</v>
      </c>
      <c r="D13" s="104">
        <v>190</v>
      </c>
      <c r="E13" s="78" t="s">
        <v>401</v>
      </c>
      <c r="F13" s="125">
        <f t="shared" si="0"/>
        <v>8.170090778786431</v>
      </c>
      <c r="G13" s="103" t="s">
        <v>402</v>
      </c>
      <c r="H13" s="104" t="s">
        <v>618</v>
      </c>
      <c r="I13" s="107" t="s">
        <v>619</v>
      </c>
      <c r="J13" s="107" t="s">
        <v>620</v>
      </c>
      <c r="K13" s="103">
        <v>1</v>
      </c>
    </row>
    <row r="14" spans="2:11" x14ac:dyDescent="0.25">
      <c r="B14" s="104" t="s">
        <v>621</v>
      </c>
      <c r="C14" s="107" t="s">
        <v>626</v>
      </c>
      <c r="D14" s="104">
        <v>190</v>
      </c>
      <c r="E14" s="78" t="s">
        <v>401</v>
      </c>
      <c r="F14" s="125">
        <f t="shared" si="0"/>
        <v>8.170090778786431</v>
      </c>
      <c r="G14" s="103" t="s">
        <v>402</v>
      </c>
      <c r="H14" s="104" t="s">
        <v>618</v>
      </c>
      <c r="I14" s="107" t="s">
        <v>619</v>
      </c>
      <c r="J14" s="107" t="s">
        <v>620</v>
      </c>
      <c r="K14" s="103">
        <v>1</v>
      </c>
    </row>
    <row r="15" spans="2:11" x14ac:dyDescent="0.25">
      <c r="B15" s="104" t="s">
        <v>621</v>
      </c>
      <c r="C15" s="107" t="s">
        <v>627</v>
      </c>
      <c r="D15" s="104">
        <v>190</v>
      </c>
      <c r="E15" s="78" t="s">
        <v>401</v>
      </c>
      <c r="F15" s="125">
        <f t="shared" si="0"/>
        <v>8.170090778786431</v>
      </c>
      <c r="G15" s="103" t="s">
        <v>402</v>
      </c>
      <c r="H15" s="104" t="s">
        <v>618</v>
      </c>
      <c r="I15" s="107" t="s">
        <v>619</v>
      </c>
      <c r="J15" s="107" t="s">
        <v>620</v>
      </c>
      <c r="K15" s="103">
        <v>1</v>
      </c>
    </row>
    <row r="16" spans="2:11" x14ac:dyDescent="0.25">
      <c r="B16" s="104" t="s">
        <v>621</v>
      </c>
      <c r="C16" s="107" t="s">
        <v>628</v>
      </c>
      <c r="D16" s="104">
        <v>190</v>
      </c>
      <c r="E16" s="78" t="s">
        <v>401</v>
      </c>
      <c r="F16" s="125">
        <f t="shared" si="0"/>
        <v>8.170090778786431</v>
      </c>
      <c r="G16" s="103" t="s">
        <v>402</v>
      </c>
      <c r="H16" s="104" t="s">
        <v>618</v>
      </c>
      <c r="I16" s="107" t="s">
        <v>619</v>
      </c>
      <c r="J16" s="107" t="s">
        <v>620</v>
      </c>
      <c r="K16" s="103">
        <v>1</v>
      </c>
    </row>
    <row r="17" spans="2:11" x14ac:dyDescent="0.25">
      <c r="B17" s="104" t="s">
        <v>621</v>
      </c>
      <c r="C17" s="107" t="s">
        <v>629</v>
      </c>
      <c r="D17" s="104">
        <v>190</v>
      </c>
      <c r="E17" s="78" t="s">
        <v>401</v>
      </c>
      <c r="F17" s="125">
        <f t="shared" si="0"/>
        <v>8.170090778786431</v>
      </c>
      <c r="G17" s="103" t="s">
        <v>402</v>
      </c>
      <c r="H17" s="104" t="s">
        <v>618</v>
      </c>
      <c r="I17" s="107" t="s">
        <v>619</v>
      </c>
      <c r="J17" s="107" t="s">
        <v>620</v>
      </c>
      <c r="K17" s="103">
        <v>1</v>
      </c>
    </row>
    <row r="18" spans="2:11" x14ac:dyDescent="0.25">
      <c r="B18" s="104" t="s">
        <v>621</v>
      </c>
      <c r="C18" s="107" t="s">
        <v>630</v>
      </c>
      <c r="D18" s="104">
        <v>190</v>
      </c>
      <c r="E18" s="78" t="s">
        <v>401</v>
      </c>
      <c r="F18" s="125">
        <f t="shared" si="0"/>
        <v>8.170090778786431</v>
      </c>
      <c r="G18" s="103" t="s">
        <v>402</v>
      </c>
      <c r="H18" s="104" t="s">
        <v>618</v>
      </c>
      <c r="I18" s="107" t="s">
        <v>619</v>
      </c>
      <c r="J18" s="107" t="s">
        <v>620</v>
      </c>
      <c r="K18" s="103">
        <v>1</v>
      </c>
    </row>
    <row r="19" spans="2:11" x14ac:dyDescent="0.25">
      <c r="B19" s="104" t="s">
        <v>621</v>
      </c>
      <c r="C19" s="107" t="s">
        <v>631</v>
      </c>
      <c r="D19" s="104">
        <v>190</v>
      </c>
      <c r="E19" s="78" t="s">
        <v>401</v>
      </c>
      <c r="F19" s="125">
        <f t="shared" si="0"/>
        <v>8.170090778786431</v>
      </c>
      <c r="G19" s="103" t="s">
        <v>402</v>
      </c>
      <c r="H19" s="104" t="s">
        <v>618</v>
      </c>
      <c r="I19" s="107" t="s">
        <v>619</v>
      </c>
      <c r="J19" s="107" t="s">
        <v>620</v>
      </c>
      <c r="K19" s="103">
        <v>1</v>
      </c>
    </row>
    <row r="20" spans="2:11" x14ac:dyDescent="0.25">
      <c r="B20" s="104" t="s">
        <v>621</v>
      </c>
      <c r="C20" s="107" t="s">
        <v>632</v>
      </c>
      <c r="D20" s="104">
        <v>190</v>
      </c>
      <c r="E20" s="78" t="s">
        <v>401</v>
      </c>
      <c r="F20" s="125">
        <f t="shared" si="0"/>
        <v>8.170090778786431</v>
      </c>
      <c r="G20" s="103" t="s">
        <v>402</v>
      </c>
      <c r="H20" s="104" t="s">
        <v>618</v>
      </c>
      <c r="I20" s="107" t="s">
        <v>619</v>
      </c>
      <c r="J20" s="107" t="s">
        <v>620</v>
      </c>
      <c r="K20" s="103">
        <v>1</v>
      </c>
    </row>
    <row r="21" spans="2:11" x14ac:dyDescent="0.25">
      <c r="B21" s="104" t="s">
        <v>180</v>
      </c>
      <c r="C21" s="107" t="s">
        <v>633</v>
      </c>
      <c r="D21" s="104">
        <v>252</v>
      </c>
      <c r="E21" s="78" t="s">
        <v>401</v>
      </c>
      <c r="F21" s="125">
        <f t="shared" si="0"/>
        <v>10.836120401337793</v>
      </c>
      <c r="G21" s="103" t="s">
        <v>402</v>
      </c>
      <c r="H21" s="104" t="s">
        <v>618</v>
      </c>
      <c r="I21" s="107" t="s">
        <v>619</v>
      </c>
      <c r="J21" s="107" t="s">
        <v>620</v>
      </c>
      <c r="K21" s="103">
        <v>1</v>
      </c>
    </row>
    <row r="22" spans="2:11" x14ac:dyDescent="0.25">
      <c r="B22" s="104" t="s">
        <v>102</v>
      </c>
      <c r="C22" s="107" t="s">
        <v>634</v>
      </c>
      <c r="D22" s="104">
        <v>493</v>
      </c>
      <c r="E22" s="78" t="s">
        <v>401</v>
      </c>
      <c r="F22" s="125">
        <v>27</v>
      </c>
      <c r="G22" s="103" t="s">
        <v>402</v>
      </c>
      <c r="H22" s="104" t="s">
        <v>602</v>
      </c>
      <c r="I22" s="107" t="s">
        <v>635</v>
      </c>
      <c r="J22" s="107" t="s">
        <v>408</v>
      </c>
      <c r="K22" s="103">
        <v>1</v>
      </c>
    </row>
    <row r="23" spans="2:11" x14ac:dyDescent="0.25">
      <c r="B23" s="104" t="s">
        <v>102</v>
      </c>
      <c r="C23" s="107" t="s">
        <v>636</v>
      </c>
      <c r="D23" s="104">
        <v>493</v>
      </c>
      <c r="E23" s="78" t="s">
        <v>401</v>
      </c>
      <c r="F23" s="125">
        <v>27</v>
      </c>
      <c r="G23" s="103" t="s">
        <v>402</v>
      </c>
      <c r="H23" s="104" t="s">
        <v>602</v>
      </c>
      <c r="I23" s="107" t="s">
        <v>635</v>
      </c>
      <c r="J23" s="107" t="s">
        <v>408</v>
      </c>
      <c r="K23" s="103">
        <v>1</v>
      </c>
    </row>
    <row r="24" spans="2:11" x14ac:dyDescent="0.25">
      <c r="B24" s="104" t="s">
        <v>104</v>
      </c>
      <c r="C24" s="107" t="s">
        <v>637</v>
      </c>
      <c r="D24" s="104">
        <v>318</v>
      </c>
      <c r="E24" s="78" t="s">
        <v>401</v>
      </c>
      <c r="F24" s="125">
        <v>27</v>
      </c>
      <c r="G24" s="103" t="s">
        <v>402</v>
      </c>
      <c r="H24" s="104" t="s">
        <v>602</v>
      </c>
      <c r="I24" s="107" t="s">
        <v>635</v>
      </c>
      <c r="J24" s="107" t="s">
        <v>408</v>
      </c>
      <c r="K24" s="103">
        <v>1</v>
      </c>
    </row>
    <row r="25" spans="2:11" x14ac:dyDescent="0.25">
      <c r="B25" s="104" t="s">
        <v>104</v>
      </c>
      <c r="C25" s="107" t="s">
        <v>638</v>
      </c>
      <c r="D25" s="104">
        <v>478</v>
      </c>
      <c r="E25" s="78" t="s">
        <v>401</v>
      </c>
      <c r="F25" s="125">
        <v>27</v>
      </c>
      <c r="G25" s="103" t="s">
        <v>402</v>
      </c>
      <c r="H25" s="104" t="s">
        <v>602</v>
      </c>
      <c r="I25" s="107" t="s">
        <v>635</v>
      </c>
      <c r="J25" s="107" t="s">
        <v>408</v>
      </c>
      <c r="K25" s="103">
        <v>1</v>
      </c>
    </row>
    <row r="26" spans="2:11" x14ac:dyDescent="0.25">
      <c r="B26" s="104" t="s">
        <v>105</v>
      </c>
      <c r="C26" s="107" t="s">
        <v>639</v>
      </c>
      <c r="D26" s="104">
        <v>428</v>
      </c>
      <c r="E26" s="78" t="s">
        <v>401</v>
      </c>
      <c r="F26" s="125">
        <v>27</v>
      </c>
      <c r="G26" s="103" t="s">
        <v>402</v>
      </c>
      <c r="H26" s="104" t="s">
        <v>602</v>
      </c>
      <c r="I26" s="107" t="s">
        <v>635</v>
      </c>
      <c r="J26" s="107" t="s">
        <v>408</v>
      </c>
      <c r="K26" s="103">
        <v>1</v>
      </c>
    </row>
    <row r="27" spans="2:11" x14ac:dyDescent="0.25">
      <c r="B27" s="104" t="s">
        <v>105</v>
      </c>
      <c r="C27" s="107" t="s">
        <v>640</v>
      </c>
      <c r="D27" s="104">
        <v>428</v>
      </c>
      <c r="E27" s="78" t="s">
        <v>401</v>
      </c>
      <c r="F27" s="125">
        <v>27</v>
      </c>
      <c r="G27" s="103" t="s">
        <v>402</v>
      </c>
      <c r="H27" s="104" t="s">
        <v>602</v>
      </c>
      <c r="I27" s="107" t="s">
        <v>635</v>
      </c>
      <c r="J27" s="107" t="s">
        <v>408</v>
      </c>
      <c r="K27" s="103">
        <v>1</v>
      </c>
    </row>
    <row r="28" spans="2:11" x14ac:dyDescent="0.25">
      <c r="B28" s="104" t="s">
        <v>105</v>
      </c>
      <c r="C28" s="107" t="s">
        <v>641</v>
      </c>
      <c r="D28" s="104">
        <v>428</v>
      </c>
      <c r="E28" s="78" t="s">
        <v>401</v>
      </c>
      <c r="F28" s="125">
        <v>27</v>
      </c>
      <c r="G28" s="103" t="s">
        <v>402</v>
      </c>
      <c r="H28" s="104" t="s">
        <v>602</v>
      </c>
      <c r="I28" s="107" t="s">
        <v>635</v>
      </c>
      <c r="J28" s="107" t="s">
        <v>408</v>
      </c>
      <c r="K28" s="103">
        <v>1</v>
      </c>
    </row>
    <row r="29" spans="2:11" x14ac:dyDescent="0.25">
      <c r="B29" s="104" t="s">
        <v>107</v>
      </c>
      <c r="C29" s="107" t="s">
        <v>642</v>
      </c>
      <c r="D29" s="104">
        <v>608</v>
      </c>
      <c r="E29" s="78" t="s">
        <v>401</v>
      </c>
      <c r="F29" s="125">
        <v>27</v>
      </c>
      <c r="G29" s="103" t="s">
        <v>402</v>
      </c>
      <c r="H29" s="104" t="s">
        <v>602</v>
      </c>
      <c r="I29" s="107" t="s">
        <v>635</v>
      </c>
      <c r="J29" s="107" t="s">
        <v>408</v>
      </c>
      <c r="K29" s="103">
        <v>1</v>
      </c>
    </row>
    <row r="30" spans="2:11" x14ac:dyDescent="0.25">
      <c r="B30" s="104" t="s">
        <v>107</v>
      </c>
      <c r="C30" s="107" t="s">
        <v>643</v>
      </c>
      <c r="D30" s="104">
        <v>1620</v>
      </c>
      <c r="E30" s="78" t="s">
        <v>401</v>
      </c>
      <c r="F30" s="125">
        <v>72</v>
      </c>
      <c r="G30" s="103" t="s">
        <v>402</v>
      </c>
      <c r="H30" s="104" t="s">
        <v>602</v>
      </c>
      <c r="I30" s="107" t="s">
        <v>635</v>
      </c>
      <c r="J30" s="107" t="s">
        <v>408</v>
      </c>
      <c r="K30" s="103">
        <v>1</v>
      </c>
    </row>
    <row r="31" spans="2:11" x14ac:dyDescent="0.25">
      <c r="B31" s="104" t="s">
        <v>112</v>
      </c>
      <c r="C31" s="107" t="s">
        <v>644</v>
      </c>
      <c r="D31" s="104">
        <v>428</v>
      </c>
      <c r="E31" s="78" t="s">
        <v>401</v>
      </c>
      <c r="F31" s="125">
        <f t="shared" si="0"/>
        <v>18.404204491161014</v>
      </c>
      <c r="G31" s="103" t="s">
        <v>402</v>
      </c>
      <c r="H31" s="104" t="s">
        <v>602</v>
      </c>
      <c r="I31" s="107" t="s">
        <v>635</v>
      </c>
      <c r="J31" s="107" t="s">
        <v>408</v>
      </c>
      <c r="K31" s="103">
        <v>1</v>
      </c>
    </row>
    <row r="32" spans="2:11" x14ac:dyDescent="0.25">
      <c r="B32" s="104" t="s">
        <v>112</v>
      </c>
      <c r="C32" s="107" t="s">
        <v>645</v>
      </c>
      <c r="D32" s="104">
        <v>428</v>
      </c>
      <c r="E32" s="78" t="s">
        <v>401</v>
      </c>
      <c r="F32" s="125">
        <f t="shared" si="0"/>
        <v>18.404204491161014</v>
      </c>
      <c r="G32" s="103" t="s">
        <v>402</v>
      </c>
      <c r="H32" s="104" t="s">
        <v>602</v>
      </c>
      <c r="I32" s="107" t="s">
        <v>635</v>
      </c>
      <c r="J32" s="107" t="s">
        <v>408</v>
      </c>
      <c r="K32" s="103">
        <v>1</v>
      </c>
    </row>
    <row r="33" spans="2:11" x14ac:dyDescent="0.25">
      <c r="B33" s="104" t="s">
        <v>112</v>
      </c>
      <c r="C33" s="107" t="s">
        <v>646</v>
      </c>
      <c r="D33" s="104">
        <v>428</v>
      </c>
      <c r="E33" s="78" t="s">
        <v>401</v>
      </c>
      <c r="F33" s="125">
        <f t="shared" si="0"/>
        <v>18.404204491161014</v>
      </c>
      <c r="G33" s="103" t="s">
        <v>402</v>
      </c>
      <c r="H33" s="104" t="s">
        <v>602</v>
      </c>
      <c r="I33" s="107" t="s">
        <v>635</v>
      </c>
      <c r="J33" s="107" t="s">
        <v>408</v>
      </c>
      <c r="K33" s="103">
        <v>1</v>
      </c>
    </row>
    <row r="34" spans="2:11" x14ac:dyDescent="0.25">
      <c r="B34" s="104" t="s">
        <v>112</v>
      </c>
      <c r="C34" s="107" t="s">
        <v>647</v>
      </c>
      <c r="D34" s="104">
        <v>428</v>
      </c>
      <c r="E34" s="78" t="s">
        <v>401</v>
      </c>
      <c r="F34" s="125">
        <f t="shared" si="0"/>
        <v>18.404204491161014</v>
      </c>
      <c r="G34" s="103" t="s">
        <v>402</v>
      </c>
      <c r="H34" s="104" t="s">
        <v>602</v>
      </c>
      <c r="I34" s="107" t="s">
        <v>635</v>
      </c>
      <c r="J34" s="107" t="s">
        <v>408</v>
      </c>
      <c r="K34" s="103">
        <v>1</v>
      </c>
    </row>
    <row r="35" spans="2:11" x14ac:dyDescent="0.25">
      <c r="B35" s="104" t="s">
        <v>113</v>
      </c>
      <c r="C35" s="107" t="s">
        <v>648</v>
      </c>
      <c r="D35" s="104">
        <v>203</v>
      </c>
      <c r="E35" s="78" t="s">
        <v>401</v>
      </c>
      <c r="F35" s="125">
        <f t="shared" si="0"/>
        <v>8.7290969899665551</v>
      </c>
      <c r="G35" s="103" t="s">
        <v>402</v>
      </c>
      <c r="H35" s="104" t="s">
        <v>618</v>
      </c>
      <c r="I35" s="107" t="s">
        <v>619</v>
      </c>
      <c r="J35" s="107" t="s">
        <v>620</v>
      </c>
      <c r="K35" s="103">
        <v>1</v>
      </c>
    </row>
    <row r="36" spans="2:11" x14ac:dyDescent="0.25">
      <c r="B36" s="104" t="s">
        <v>114</v>
      </c>
      <c r="C36" s="107" t="s">
        <v>649</v>
      </c>
      <c r="D36" s="104">
        <v>369</v>
      </c>
      <c r="E36" s="78" t="s">
        <v>401</v>
      </c>
      <c r="F36" s="125">
        <v>72</v>
      </c>
      <c r="G36" s="103" t="s">
        <v>402</v>
      </c>
      <c r="H36" s="104" t="s">
        <v>602</v>
      </c>
      <c r="I36" s="107" t="s">
        <v>635</v>
      </c>
      <c r="J36" s="107" t="s">
        <v>408</v>
      </c>
      <c r="K36" s="103">
        <v>1</v>
      </c>
    </row>
    <row r="37" spans="2:11" x14ac:dyDescent="0.25">
      <c r="B37" s="104" t="s">
        <v>114</v>
      </c>
      <c r="C37" s="107" t="s">
        <v>650</v>
      </c>
      <c r="D37" s="104">
        <v>645</v>
      </c>
      <c r="E37" s="78" t="s">
        <v>401</v>
      </c>
      <c r="F37" s="125">
        <v>84</v>
      </c>
      <c r="G37" s="103" t="s">
        <v>402</v>
      </c>
      <c r="H37" s="104" t="s">
        <v>602</v>
      </c>
      <c r="I37" s="107" t="s">
        <v>635</v>
      </c>
      <c r="J37" s="107" t="s">
        <v>408</v>
      </c>
      <c r="K37" s="103">
        <v>1</v>
      </c>
    </row>
    <row r="38" spans="2:11" x14ac:dyDescent="0.25">
      <c r="B38" s="104" t="s">
        <v>114</v>
      </c>
      <c r="C38" s="107" t="s">
        <v>651</v>
      </c>
      <c r="D38" s="104">
        <v>645</v>
      </c>
      <c r="E38" s="78" t="s">
        <v>401</v>
      </c>
      <c r="F38" s="125">
        <v>84</v>
      </c>
      <c r="G38" s="103" t="s">
        <v>402</v>
      </c>
      <c r="H38" s="104" t="s">
        <v>602</v>
      </c>
      <c r="I38" s="107" t="s">
        <v>635</v>
      </c>
      <c r="J38" s="107" t="s">
        <v>408</v>
      </c>
      <c r="K38" s="103">
        <v>1</v>
      </c>
    </row>
    <row r="39" spans="2:11" x14ac:dyDescent="0.25">
      <c r="B39" s="104" t="s">
        <v>571</v>
      </c>
      <c r="C39" s="107" t="s">
        <v>652</v>
      </c>
      <c r="D39" s="104">
        <v>2654</v>
      </c>
      <c r="E39" s="78" t="s">
        <v>401</v>
      </c>
      <c r="F39" s="125">
        <f t="shared" si="0"/>
        <v>114.12326803631152</v>
      </c>
      <c r="G39" s="103" t="s">
        <v>402</v>
      </c>
      <c r="H39" s="104" t="s">
        <v>602</v>
      </c>
      <c r="I39" s="107" t="s">
        <v>653</v>
      </c>
      <c r="J39" s="107" t="s">
        <v>408</v>
      </c>
      <c r="K39" s="103">
        <v>1</v>
      </c>
    </row>
    <row r="40" spans="2:11" x14ac:dyDescent="0.25">
      <c r="B40" s="104" t="s">
        <v>571</v>
      </c>
      <c r="C40" s="107" t="s">
        <v>654</v>
      </c>
      <c r="D40" s="104">
        <v>2654</v>
      </c>
      <c r="E40" s="78" t="s">
        <v>401</v>
      </c>
      <c r="F40" s="125">
        <f t="shared" si="0"/>
        <v>114.12326803631152</v>
      </c>
      <c r="G40" s="103" t="s">
        <v>402</v>
      </c>
      <c r="H40" s="104" t="s">
        <v>602</v>
      </c>
      <c r="I40" s="107" t="s">
        <v>653</v>
      </c>
      <c r="J40" s="107" t="s">
        <v>408</v>
      </c>
      <c r="K40" s="103">
        <v>1</v>
      </c>
    </row>
    <row r="41" spans="2:11" x14ac:dyDescent="0.25">
      <c r="B41" s="104" t="s">
        <v>571</v>
      </c>
      <c r="C41" s="107" t="s">
        <v>655</v>
      </c>
      <c r="D41" s="104">
        <v>2654</v>
      </c>
      <c r="E41" s="78" t="s">
        <v>401</v>
      </c>
      <c r="F41" s="125">
        <f t="shared" si="0"/>
        <v>114.12326803631152</v>
      </c>
      <c r="G41" s="103" t="s">
        <v>402</v>
      </c>
      <c r="H41" s="104" t="s">
        <v>602</v>
      </c>
      <c r="I41" s="107" t="s">
        <v>653</v>
      </c>
      <c r="J41" s="107" t="s">
        <v>408</v>
      </c>
      <c r="K41" s="103">
        <v>1</v>
      </c>
    </row>
    <row r="42" spans="2:11" x14ac:dyDescent="0.25">
      <c r="B42" s="104" t="s">
        <v>571</v>
      </c>
      <c r="C42" s="107" t="s">
        <v>656</v>
      </c>
      <c r="D42" s="104">
        <v>2654</v>
      </c>
      <c r="E42" s="78" t="s">
        <v>401</v>
      </c>
      <c r="F42" s="125">
        <f t="shared" si="0"/>
        <v>114.12326803631152</v>
      </c>
      <c r="G42" s="103" t="s">
        <v>402</v>
      </c>
      <c r="H42" s="104" t="s">
        <v>602</v>
      </c>
      <c r="I42" s="107" t="s">
        <v>653</v>
      </c>
      <c r="J42" s="107" t="s">
        <v>408</v>
      </c>
      <c r="K42" s="103">
        <v>1</v>
      </c>
    </row>
    <row r="43" spans="2:11" x14ac:dyDescent="0.25">
      <c r="B43" s="104" t="s">
        <v>571</v>
      </c>
      <c r="C43" s="107" t="s">
        <v>657</v>
      </c>
      <c r="D43" s="104">
        <v>2654</v>
      </c>
      <c r="E43" s="78" t="s">
        <v>401</v>
      </c>
      <c r="F43" s="125">
        <f t="shared" si="0"/>
        <v>114.12326803631152</v>
      </c>
      <c r="G43" s="103" t="s">
        <v>402</v>
      </c>
      <c r="H43" s="104" t="s">
        <v>602</v>
      </c>
      <c r="I43" s="107" t="s">
        <v>653</v>
      </c>
      <c r="J43" s="107" t="s">
        <v>408</v>
      </c>
      <c r="K43" s="103">
        <v>1</v>
      </c>
    </row>
    <row r="44" spans="2:11" x14ac:dyDescent="0.25">
      <c r="B44" s="104" t="s">
        <v>571</v>
      </c>
      <c r="C44" s="107" t="s">
        <v>658</v>
      </c>
      <c r="D44" s="104">
        <v>2654</v>
      </c>
      <c r="E44" s="78" t="s">
        <v>401</v>
      </c>
      <c r="F44" s="125">
        <f t="shared" si="0"/>
        <v>114.12326803631152</v>
      </c>
      <c r="G44" s="103" t="s">
        <v>402</v>
      </c>
      <c r="H44" s="104" t="s">
        <v>602</v>
      </c>
      <c r="I44" s="107" t="s">
        <v>653</v>
      </c>
      <c r="J44" s="107" t="s">
        <v>408</v>
      </c>
      <c r="K44" s="103">
        <v>1</v>
      </c>
    </row>
    <row r="45" spans="2:11" x14ac:dyDescent="0.25">
      <c r="B45" s="104" t="s">
        <v>571</v>
      </c>
      <c r="C45" s="107" t="s">
        <v>659</v>
      </c>
      <c r="D45" s="104">
        <v>2654</v>
      </c>
      <c r="E45" s="78" t="s">
        <v>401</v>
      </c>
      <c r="F45" s="125">
        <f t="shared" si="0"/>
        <v>114.12326803631152</v>
      </c>
      <c r="G45" s="103" t="s">
        <v>402</v>
      </c>
      <c r="H45" s="104" t="s">
        <v>602</v>
      </c>
      <c r="I45" s="107" t="s">
        <v>653</v>
      </c>
      <c r="J45" s="107" t="s">
        <v>408</v>
      </c>
      <c r="K45" s="103">
        <v>1</v>
      </c>
    </row>
    <row r="46" spans="2:11" x14ac:dyDescent="0.25">
      <c r="B46" s="104" t="s">
        <v>119</v>
      </c>
      <c r="C46" s="107" t="s">
        <v>660</v>
      </c>
      <c r="D46" s="104">
        <v>456</v>
      </c>
      <c r="E46" s="78" t="s">
        <v>401</v>
      </c>
      <c r="F46" s="125">
        <v>67</v>
      </c>
      <c r="G46" s="103" t="s">
        <v>402</v>
      </c>
      <c r="H46" s="104" t="s">
        <v>602</v>
      </c>
      <c r="I46" s="107" t="s">
        <v>635</v>
      </c>
      <c r="J46" s="107" t="s">
        <v>408</v>
      </c>
      <c r="K46" s="103">
        <v>1</v>
      </c>
    </row>
    <row r="47" spans="2:11" x14ac:dyDescent="0.25">
      <c r="B47" s="104" t="s">
        <v>119</v>
      </c>
      <c r="C47" s="107" t="s">
        <v>661</v>
      </c>
      <c r="D47" s="104">
        <v>456</v>
      </c>
      <c r="E47" s="78" t="s">
        <v>401</v>
      </c>
      <c r="F47" s="125">
        <v>67</v>
      </c>
      <c r="G47" s="103" t="s">
        <v>402</v>
      </c>
      <c r="H47" s="104" t="s">
        <v>602</v>
      </c>
      <c r="I47" s="107" t="s">
        <v>635</v>
      </c>
      <c r="J47" s="107" t="s">
        <v>408</v>
      </c>
      <c r="K47" s="103">
        <v>1</v>
      </c>
    </row>
    <row r="48" spans="2:11" x14ac:dyDescent="0.25">
      <c r="B48" s="104" t="s">
        <v>119</v>
      </c>
      <c r="C48" s="107" t="s">
        <v>662</v>
      </c>
      <c r="D48" s="104">
        <v>456</v>
      </c>
      <c r="E48" s="78" t="s">
        <v>401</v>
      </c>
      <c r="F48" s="126">
        <v>67</v>
      </c>
      <c r="G48" s="103" t="s">
        <v>402</v>
      </c>
      <c r="H48" s="104" t="s">
        <v>602</v>
      </c>
      <c r="I48" s="107" t="s">
        <v>635</v>
      </c>
      <c r="J48" s="107" t="s">
        <v>408</v>
      </c>
      <c r="K48" s="103">
        <v>1</v>
      </c>
    </row>
    <row r="49" spans="2:11" x14ac:dyDescent="0.25">
      <c r="B49" s="104" t="s">
        <v>119</v>
      </c>
      <c r="C49" s="107" t="s">
        <v>662</v>
      </c>
      <c r="D49" s="104">
        <v>456</v>
      </c>
      <c r="E49" s="78" t="s">
        <v>401</v>
      </c>
      <c r="F49" s="126">
        <v>62</v>
      </c>
      <c r="G49" s="103" t="s">
        <v>402</v>
      </c>
      <c r="H49" s="104" t="s">
        <v>602</v>
      </c>
      <c r="I49" s="107" t="s">
        <v>635</v>
      </c>
      <c r="J49" s="107" t="s">
        <v>408</v>
      </c>
      <c r="K49" s="103">
        <v>1</v>
      </c>
    </row>
    <row r="50" spans="2:11" x14ac:dyDescent="0.25">
      <c r="B50" s="113"/>
      <c r="C50" s="116"/>
      <c r="D50" s="113"/>
      <c r="E50" s="114"/>
      <c r="F50" s="127">
        <v>1000</v>
      </c>
      <c r="G50" s="103" t="s">
        <v>402</v>
      </c>
      <c r="H50" s="113" t="s">
        <v>663</v>
      </c>
      <c r="I50" s="116" t="s">
        <v>664</v>
      </c>
      <c r="J50" s="116" t="s">
        <v>620</v>
      </c>
      <c r="K50" s="19">
        <v>3</v>
      </c>
    </row>
    <row r="51" spans="2:11" x14ac:dyDescent="0.25">
      <c r="F51" s="118"/>
    </row>
    <row r="52" spans="2:11" x14ac:dyDescent="0.25">
      <c r="F52" s="118"/>
    </row>
    <row r="53" spans="2:11" x14ac:dyDescent="0.25">
      <c r="F53" s="118"/>
    </row>
  </sheetData>
  <pageMargins left="0.7" right="0.7" top="0.75" bottom="0.75" header="0.3" footer="0.3"/>
  <pageSetup paperSize="9" scale="62" fitToHeight="0" orientation="portrait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7DEF-F13A-41B2-A7BF-9C74BC3A14FB}">
  <sheetPr>
    <tabColor theme="0" tint="-0.14999847407452621"/>
    <pageSetUpPr fitToPage="1"/>
  </sheetPr>
  <dimension ref="B1:N172"/>
  <sheetViews>
    <sheetView zoomScaleNormal="100" workbookViewId="0">
      <selection activeCell="O6" sqref="O6"/>
    </sheetView>
  </sheetViews>
  <sheetFormatPr baseColWidth="10" defaultRowHeight="15" x14ac:dyDescent="0.25"/>
  <cols>
    <col min="2" max="2" width="9.5703125" style="82" customWidth="1"/>
    <col min="3" max="3" width="11.42578125" style="82"/>
    <col min="4" max="4" width="11.85546875" style="82" customWidth="1"/>
    <col min="5" max="5" width="11" style="82" customWidth="1"/>
    <col min="6" max="6" width="9.7109375" style="78" customWidth="1"/>
    <col min="7" max="7" width="9.7109375" style="82" customWidth="1"/>
    <col min="8" max="8" width="10.42578125" style="82" customWidth="1"/>
    <col min="9" max="9" width="39" style="82" customWidth="1"/>
    <col min="10" max="10" width="36.28515625" style="82" customWidth="1"/>
    <col min="11" max="11" width="14.5703125" style="82" customWidth="1"/>
    <col min="12" max="12" width="12.5703125" style="82" customWidth="1"/>
    <col min="13" max="13" width="14.85546875" style="82" customWidth="1"/>
  </cols>
  <sheetData>
    <row r="1" spans="2:14" ht="40.9" customHeight="1" x14ac:dyDescent="0.25">
      <c r="B1" s="16" t="s">
        <v>389</v>
      </c>
      <c r="C1" s="16" t="s">
        <v>390</v>
      </c>
      <c r="D1" s="97" t="s">
        <v>391</v>
      </c>
      <c r="E1" s="98" t="s">
        <v>392</v>
      </c>
      <c r="F1" s="99" t="s">
        <v>393</v>
      </c>
      <c r="G1" s="37" t="s">
        <v>394</v>
      </c>
      <c r="H1" s="100" t="s">
        <v>195</v>
      </c>
      <c r="I1" s="101" t="s">
        <v>197</v>
      </c>
      <c r="J1" s="102" t="s">
        <v>395</v>
      </c>
      <c r="K1" s="102" t="s">
        <v>396</v>
      </c>
      <c r="L1" s="102" t="s">
        <v>397</v>
      </c>
      <c r="M1" s="97" t="s">
        <v>398</v>
      </c>
      <c r="N1" s="101" t="s">
        <v>399</v>
      </c>
    </row>
    <row r="2" spans="2:14" x14ac:dyDescent="0.25">
      <c r="B2" s="103" t="s">
        <v>204</v>
      </c>
      <c r="C2" s="103" t="s">
        <v>400</v>
      </c>
      <c r="D2" s="104">
        <v>2750</v>
      </c>
      <c r="E2" s="78" t="s">
        <v>401</v>
      </c>
      <c r="F2" s="105">
        <v>118</v>
      </c>
      <c r="G2" s="106" t="s">
        <v>402</v>
      </c>
      <c r="H2" s="104" t="s">
        <v>403</v>
      </c>
      <c r="I2" s="107" t="s">
        <v>404</v>
      </c>
      <c r="J2" s="78" t="s">
        <v>405</v>
      </c>
      <c r="K2" s="78" t="s">
        <v>406</v>
      </c>
      <c r="L2" s="78" t="s">
        <v>407</v>
      </c>
      <c r="M2" s="104" t="s">
        <v>408</v>
      </c>
      <c r="N2" s="107">
        <v>1</v>
      </c>
    </row>
    <row r="3" spans="2:14" x14ac:dyDescent="0.25">
      <c r="B3" s="103" t="s">
        <v>204</v>
      </c>
      <c r="C3" s="103" t="s">
        <v>409</v>
      </c>
      <c r="D3" s="104">
        <v>3163</v>
      </c>
      <c r="E3" s="78" t="s">
        <v>401</v>
      </c>
      <c r="F3" s="105">
        <v>136</v>
      </c>
      <c r="G3" s="106" t="s">
        <v>402</v>
      </c>
      <c r="H3" s="104" t="s">
        <v>403</v>
      </c>
      <c r="I3" s="107" t="s">
        <v>404</v>
      </c>
      <c r="J3" s="78" t="s">
        <v>405</v>
      </c>
      <c r="K3" s="78" t="s">
        <v>406</v>
      </c>
      <c r="L3" s="78" t="s">
        <v>407</v>
      </c>
      <c r="M3" s="104" t="s">
        <v>408</v>
      </c>
      <c r="N3" s="107">
        <v>2</v>
      </c>
    </row>
    <row r="4" spans="2:14" x14ac:dyDescent="0.25">
      <c r="B4" s="103" t="s">
        <v>211</v>
      </c>
      <c r="C4" s="103" t="s">
        <v>410</v>
      </c>
      <c r="D4" s="104">
        <v>984</v>
      </c>
      <c r="E4" s="78" t="s">
        <v>401</v>
      </c>
      <c r="F4" s="105">
        <f t="shared" ref="F4:F50" si="0">3600*D4/(4186*20)</f>
        <v>42.312470138557096</v>
      </c>
      <c r="G4" s="106" t="s">
        <v>402</v>
      </c>
      <c r="H4" s="104" t="s">
        <v>403</v>
      </c>
      <c r="I4" s="107" t="s">
        <v>411</v>
      </c>
      <c r="J4" s="78" t="s">
        <v>405</v>
      </c>
      <c r="K4" s="78" t="s">
        <v>406</v>
      </c>
      <c r="L4" s="78" t="s">
        <v>407</v>
      </c>
      <c r="M4" s="104" t="s">
        <v>408</v>
      </c>
      <c r="N4" s="107">
        <v>1</v>
      </c>
    </row>
    <row r="5" spans="2:14" x14ac:dyDescent="0.25">
      <c r="B5" s="103" t="s">
        <v>214</v>
      </c>
      <c r="C5" s="103" t="s">
        <v>412</v>
      </c>
      <c r="D5" s="104">
        <v>615</v>
      </c>
      <c r="E5" s="78" t="s">
        <v>401</v>
      </c>
      <c r="F5" s="105">
        <f t="shared" si="0"/>
        <v>26.445293836598186</v>
      </c>
      <c r="G5" s="106" t="s">
        <v>402</v>
      </c>
      <c r="H5" s="104" t="s">
        <v>403</v>
      </c>
      <c r="I5" s="107" t="s">
        <v>411</v>
      </c>
      <c r="J5" s="78" t="s">
        <v>405</v>
      </c>
      <c r="K5" s="78" t="s">
        <v>406</v>
      </c>
      <c r="L5" s="78" t="s">
        <v>407</v>
      </c>
      <c r="M5" s="104" t="s">
        <v>408</v>
      </c>
      <c r="N5" s="107">
        <v>1</v>
      </c>
    </row>
    <row r="6" spans="2:14" x14ac:dyDescent="0.25">
      <c r="B6" s="103" t="s">
        <v>95</v>
      </c>
      <c r="C6" s="103" t="s">
        <v>413</v>
      </c>
      <c r="D6" s="104">
        <v>1300</v>
      </c>
      <c r="E6" s="78" t="s">
        <v>401</v>
      </c>
      <c r="F6" s="105">
        <v>72</v>
      </c>
      <c r="G6" s="106" t="s">
        <v>402</v>
      </c>
      <c r="H6" s="104" t="s">
        <v>403</v>
      </c>
      <c r="I6" s="107" t="s">
        <v>411</v>
      </c>
      <c r="J6" s="78" t="s">
        <v>405</v>
      </c>
      <c r="K6" s="78" t="s">
        <v>406</v>
      </c>
      <c r="L6" s="78" t="s">
        <v>407</v>
      </c>
      <c r="M6" s="104" t="s">
        <v>408</v>
      </c>
      <c r="N6" s="107">
        <v>1</v>
      </c>
    </row>
    <row r="7" spans="2:14" x14ac:dyDescent="0.25">
      <c r="B7" s="103" t="s">
        <v>217</v>
      </c>
      <c r="C7" s="103" t="s">
        <v>414</v>
      </c>
      <c r="D7" s="104">
        <v>429</v>
      </c>
      <c r="E7" s="78" t="s">
        <v>401</v>
      </c>
      <c r="F7" s="105">
        <f t="shared" si="0"/>
        <v>18.447204968944099</v>
      </c>
      <c r="G7" s="106" t="s">
        <v>402</v>
      </c>
      <c r="H7" s="104" t="s">
        <v>403</v>
      </c>
      <c r="I7" s="107" t="s">
        <v>411</v>
      </c>
      <c r="J7" s="78" t="s">
        <v>405</v>
      </c>
      <c r="K7" s="78" t="s">
        <v>406</v>
      </c>
      <c r="L7" s="78" t="s">
        <v>407</v>
      </c>
      <c r="M7" s="104" t="s">
        <v>408</v>
      </c>
      <c r="N7" s="107">
        <v>1</v>
      </c>
    </row>
    <row r="8" spans="2:14" x14ac:dyDescent="0.25">
      <c r="B8" s="103" t="s">
        <v>220</v>
      </c>
      <c r="C8" s="103" t="s">
        <v>415</v>
      </c>
      <c r="D8" s="104">
        <v>429</v>
      </c>
      <c r="E8" s="78" t="s">
        <v>401</v>
      </c>
      <c r="F8" s="105">
        <f t="shared" si="0"/>
        <v>18.447204968944099</v>
      </c>
      <c r="G8" s="106" t="s">
        <v>402</v>
      </c>
      <c r="H8" s="104" t="s">
        <v>403</v>
      </c>
      <c r="I8" s="107" t="s">
        <v>411</v>
      </c>
      <c r="J8" s="78" t="s">
        <v>405</v>
      </c>
      <c r="K8" s="78" t="s">
        <v>406</v>
      </c>
      <c r="L8" s="78" t="s">
        <v>407</v>
      </c>
      <c r="M8" s="104" t="s">
        <v>408</v>
      </c>
      <c r="N8" s="107">
        <v>1</v>
      </c>
    </row>
    <row r="9" spans="2:14" x14ac:dyDescent="0.25">
      <c r="B9" s="103" t="s">
        <v>222</v>
      </c>
      <c r="C9" s="103" t="s">
        <v>416</v>
      </c>
      <c r="D9" s="104">
        <v>430</v>
      </c>
      <c r="E9" s="78" t="s">
        <v>401</v>
      </c>
      <c r="F9" s="105">
        <f t="shared" si="0"/>
        <v>18.490205446727185</v>
      </c>
      <c r="G9" s="106" t="s">
        <v>402</v>
      </c>
      <c r="H9" s="104" t="s">
        <v>403</v>
      </c>
      <c r="I9" s="107" t="s">
        <v>411</v>
      </c>
      <c r="J9" s="78" t="s">
        <v>405</v>
      </c>
      <c r="K9" s="78" t="s">
        <v>406</v>
      </c>
      <c r="L9" s="78" t="s">
        <v>407</v>
      </c>
      <c r="M9" s="104" t="s">
        <v>408</v>
      </c>
      <c r="N9" s="107">
        <v>1</v>
      </c>
    </row>
    <row r="10" spans="2:14" x14ac:dyDescent="0.25">
      <c r="B10" s="103" t="s">
        <v>224</v>
      </c>
      <c r="C10" s="103" t="s">
        <v>417</v>
      </c>
      <c r="D10" s="104">
        <v>578</v>
      </c>
      <c r="E10" s="78" t="s">
        <v>401</v>
      </c>
      <c r="F10" s="105">
        <f t="shared" si="0"/>
        <v>24.854276158623986</v>
      </c>
      <c r="G10" s="106" t="s">
        <v>402</v>
      </c>
      <c r="H10" s="104" t="s">
        <v>403</v>
      </c>
      <c r="I10" s="107" t="s">
        <v>411</v>
      </c>
      <c r="J10" s="78" t="s">
        <v>405</v>
      </c>
      <c r="K10" s="78" t="s">
        <v>406</v>
      </c>
      <c r="L10" s="78" t="s">
        <v>407</v>
      </c>
      <c r="M10" s="104" t="s">
        <v>408</v>
      </c>
      <c r="N10" s="107">
        <v>1</v>
      </c>
    </row>
    <row r="11" spans="2:14" x14ac:dyDescent="0.25">
      <c r="B11" s="103" t="s">
        <v>226</v>
      </c>
      <c r="C11" s="103" t="s">
        <v>418</v>
      </c>
      <c r="D11" s="104">
        <v>472</v>
      </c>
      <c r="E11" s="78" t="s">
        <v>401</v>
      </c>
      <c r="F11" s="105">
        <f t="shared" si="0"/>
        <v>20.296225513616818</v>
      </c>
      <c r="G11" s="106" t="s">
        <v>402</v>
      </c>
      <c r="H11" s="104" t="s">
        <v>403</v>
      </c>
      <c r="I11" s="107" t="s">
        <v>411</v>
      </c>
      <c r="J11" s="78" t="s">
        <v>405</v>
      </c>
      <c r="K11" s="78" t="s">
        <v>406</v>
      </c>
      <c r="L11" s="78" t="s">
        <v>407</v>
      </c>
      <c r="M11" s="104" t="s">
        <v>408</v>
      </c>
      <c r="N11" s="107">
        <v>1</v>
      </c>
    </row>
    <row r="12" spans="2:14" x14ac:dyDescent="0.25">
      <c r="B12" s="103" t="s">
        <v>229</v>
      </c>
      <c r="C12" s="103" t="s">
        <v>419</v>
      </c>
      <c r="D12" s="104">
        <v>430</v>
      </c>
      <c r="E12" s="78" t="s">
        <v>401</v>
      </c>
      <c r="F12" s="105">
        <f t="shared" si="0"/>
        <v>18.490205446727185</v>
      </c>
      <c r="G12" s="106" t="s">
        <v>402</v>
      </c>
      <c r="H12" s="104" t="s">
        <v>403</v>
      </c>
      <c r="I12" s="107" t="s">
        <v>411</v>
      </c>
      <c r="J12" s="78" t="s">
        <v>405</v>
      </c>
      <c r="K12" s="78" t="s">
        <v>406</v>
      </c>
      <c r="L12" s="78" t="s">
        <v>407</v>
      </c>
      <c r="M12" s="104" t="s">
        <v>408</v>
      </c>
      <c r="N12" s="107">
        <v>1</v>
      </c>
    </row>
    <row r="13" spans="2:14" ht="30" x14ac:dyDescent="0.25">
      <c r="B13" s="108" t="s">
        <v>420</v>
      </c>
      <c r="C13" s="103" t="s">
        <v>421</v>
      </c>
      <c r="D13" s="104">
        <v>3995</v>
      </c>
      <c r="E13" s="78" t="s">
        <v>401</v>
      </c>
      <c r="F13" s="105">
        <v>180</v>
      </c>
      <c r="G13" s="106" t="s">
        <v>402</v>
      </c>
      <c r="H13" s="104" t="s">
        <v>403</v>
      </c>
      <c r="I13" s="107" t="s">
        <v>404</v>
      </c>
      <c r="J13" s="78" t="s">
        <v>405</v>
      </c>
      <c r="K13" s="78" t="s">
        <v>406</v>
      </c>
      <c r="L13" s="78" t="s">
        <v>407</v>
      </c>
      <c r="M13" s="104" t="s">
        <v>408</v>
      </c>
      <c r="N13" s="107">
        <v>1</v>
      </c>
    </row>
    <row r="14" spans="2:14" x14ac:dyDescent="0.25">
      <c r="B14" s="103" t="s">
        <v>231</v>
      </c>
      <c r="C14" s="103" t="s">
        <v>422</v>
      </c>
      <c r="D14" s="104">
        <v>562</v>
      </c>
      <c r="E14" s="78" t="s">
        <v>401</v>
      </c>
      <c r="F14" s="105">
        <f t="shared" si="0"/>
        <v>24.1662685140946</v>
      </c>
      <c r="G14" s="106" t="s">
        <v>402</v>
      </c>
      <c r="H14" s="104" t="s">
        <v>403</v>
      </c>
      <c r="I14" s="107" t="s">
        <v>411</v>
      </c>
      <c r="J14" s="78" t="s">
        <v>405</v>
      </c>
      <c r="K14" s="78" t="s">
        <v>406</v>
      </c>
      <c r="L14" s="78" t="s">
        <v>407</v>
      </c>
      <c r="M14" s="104" t="s">
        <v>408</v>
      </c>
      <c r="N14" s="107">
        <v>1</v>
      </c>
    </row>
    <row r="15" spans="2:14" x14ac:dyDescent="0.25">
      <c r="B15" s="103" t="s">
        <v>233</v>
      </c>
      <c r="C15" s="103" t="s">
        <v>423</v>
      </c>
      <c r="D15" s="104">
        <v>437</v>
      </c>
      <c r="E15" s="78" t="s">
        <v>401</v>
      </c>
      <c r="F15" s="105">
        <f t="shared" si="0"/>
        <v>18.791208791208792</v>
      </c>
      <c r="G15" s="106" t="s">
        <v>402</v>
      </c>
      <c r="H15" s="104" t="s">
        <v>403</v>
      </c>
      <c r="I15" s="107" t="s">
        <v>411</v>
      </c>
      <c r="J15" s="78" t="s">
        <v>405</v>
      </c>
      <c r="K15" s="78" t="s">
        <v>406</v>
      </c>
      <c r="L15" s="78" t="s">
        <v>407</v>
      </c>
      <c r="M15" s="104" t="s">
        <v>408</v>
      </c>
      <c r="N15" s="107">
        <v>1</v>
      </c>
    </row>
    <row r="16" spans="2:14" x14ac:dyDescent="0.25">
      <c r="B16" s="103" t="s">
        <v>235</v>
      </c>
      <c r="C16" s="103" t="s">
        <v>424</v>
      </c>
      <c r="D16" s="104">
        <v>512</v>
      </c>
      <c r="E16" s="78" t="s">
        <v>401</v>
      </c>
      <c r="F16" s="105">
        <f t="shared" si="0"/>
        <v>22.016244624940278</v>
      </c>
      <c r="G16" s="106" t="s">
        <v>402</v>
      </c>
      <c r="H16" s="104" t="s">
        <v>403</v>
      </c>
      <c r="I16" s="107" t="s">
        <v>411</v>
      </c>
      <c r="J16" s="78" t="s">
        <v>405</v>
      </c>
      <c r="K16" s="78" t="s">
        <v>406</v>
      </c>
      <c r="L16" s="78" t="s">
        <v>407</v>
      </c>
      <c r="M16" s="104" t="s">
        <v>408</v>
      </c>
      <c r="N16" s="107">
        <v>1</v>
      </c>
    </row>
    <row r="17" spans="2:14" x14ac:dyDescent="0.25">
      <c r="B17" s="103" t="s">
        <v>237</v>
      </c>
      <c r="C17" s="103" t="s">
        <v>425</v>
      </c>
      <c r="D17" s="104">
        <v>490</v>
      </c>
      <c r="E17" s="78" t="s">
        <v>401</v>
      </c>
      <c r="F17" s="105">
        <f t="shared" si="0"/>
        <v>21.070234113712374</v>
      </c>
      <c r="G17" s="106" t="s">
        <v>402</v>
      </c>
      <c r="H17" s="104" t="s">
        <v>403</v>
      </c>
      <c r="I17" s="107" t="s">
        <v>411</v>
      </c>
      <c r="J17" s="78" t="s">
        <v>405</v>
      </c>
      <c r="K17" s="78" t="s">
        <v>406</v>
      </c>
      <c r="L17" s="78" t="s">
        <v>407</v>
      </c>
      <c r="M17" s="104" t="s">
        <v>408</v>
      </c>
      <c r="N17" s="107">
        <v>1</v>
      </c>
    </row>
    <row r="18" spans="2:14" x14ac:dyDescent="0.25">
      <c r="B18" s="103" t="s">
        <v>245</v>
      </c>
      <c r="C18" s="103" t="s">
        <v>426</v>
      </c>
      <c r="D18" s="104">
        <v>394</v>
      </c>
      <c r="E18" s="78" t="s">
        <v>401</v>
      </c>
      <c r="F18" s="105">
        <f t="shared" si="0"/>
        <v>16.942188246536073</v>
      </c>
      <c r="G18" s="106" t="s">
        <v>402</v>
      </c>
      <c r="H18" s="104" t="s">
        <v>403</v>
      </c>
      <c r="I18" s="107" t="s">
        <v>411</v>
      </c>
      <c r="J18" s="78" t="s">
        <v>405</v>
      </c>
      <c r="K18" s="78" t="s">
        <v>406</v>
      </c>
      <c r="L18" s="78" t="s">
        <v>407</v>
      </c>
      <c r="M18" s="104" t="s">
        <v>408</v>
      </c>
      <c r="N18" s="107">
        <v>1</v>
      </c>
    </row>
    <row r="19" spans="2:14" x14ac:dyDescent="0.25">
      <c r="B19" s="103" t="s">
        <v>246</v>
      </c>
      <c r="C19" s="103" t="s">
        <v>427</v>
      </c>
      <c r="D19" s="104">
        <v>393</v>
      </c>
      <c r="E19" s="78" t="s">
        <v>401</v>
      </c>
      <c r="F19" s="105">
        <f t="shared" si="0"/>
        <v>16.899187768752988</v>
      </c>
      <c r="G19" s="106" t="s">
        <v>402</v>
      </c>
      <c r="H19" s="104" t="s">
        <v>403</v>
      </c>
      <c r="I19" s="107" t="s">
        <v>411</v>
      </c>
      <c r="J19" s="78" t="s">
        <v>405</v>
      </c>
      <c r="K19" s="78" t="s">
        <v>406</v>
      </c>
      <c r="L19" s="78" t="s">
        <v>407</v>
      </c>
      <c r="M19" s="104" t="s">
        <v>408</v>
      </c>
      <c r="N19" s="107">
        <v>1</v>
      </c>
    </row>
    <row r="20" spans="2:14" x14ac:dyDescent="0.25">
      <c r="B20" s="103" t="s">
        <v>248</v>
      </c>
      <c r="C20" s="103" t="s">
        <v>428</v>
      </c>
      <c r="D20" s="104">
        <v>316</v>
      </c>
      <c r="E20" s="78" t="s">
        <v>401</v>
      </c>
      <c r="F20" s="105">
        <f t="shared" si="0"/>
        <v>13.588150979455328</v>
      </c>
      <c r="G20" s="106" t="s">
        <v>402</v>
      </c>
      <c r="H20" s="104" t="s">
        <v>403</v>
      </c>
      <c r="I20" s="107" t="s">
        <v>411</v>
      </c>
      <c r="J20" s="78" t="s">
        <v>405</v>
      </c>
      <c r="K20" s="78" t="s">
        <v>406</v>
      </c>
      <c r="L20" s="78" t="s">
        <v>407</v>
      </c>
      <c r="M20" s="104" t="s">
        <v>408</v>
      </c>
      <c r="N20" s="107">
        <v>1</v>
      </c>
    </row>
    <row r="21" spans="2:14" x14ac:dyDescent="0.25">
      <c r="B21" s="103" t="s">
        <v>250</v>
      </c>
      <c r="C21" s="103" t="s">
        <v>429</v>
      </c>
      <c r="D21" s="104">
        <v>508</v>
      </c>
      <c r="E21" s="78" t="s">
        <v>401</v>
      </c>
      <c r="F21" s="105">
        <f t="shared" si="0"/>
        <v>21.84424271380793</v>
      </c>
      <c r="G21" s="106" t="s">
        <v>402</v>
      </c>
      <c r="H21" s="104" t="s">
        <v>403</v>
      </c>
      <c r="I21" s="107" t="s">
        <v>411</v>
      </c>
      <c r="J21" s="78" t="s">
        <v>405</v>
      </c>
      <c r="K21" s="78" t="s">
        <v>406</v>
      </c>
      <c r="L21" s="78" t="s">
        <v>407</v>
      </c>
      <c r="M21" s="104" t="s">
        <v>408</v>
      </c>
      <c r="N21" s="107">
        <v>1</v>
      </c>
    </row>
    <row r="22" spans="2:14" x14ac:dyDescent="0.25">
      <c r="B22" s="103" t="s">
        <v>242</v>
      </c>
      <c r="C22" s="103" t="s">
        <v>430</v>
      </c>
      <c r="D22" s="104">
        <v>2087</v>
      </c>
      <c r="E22" s="78" t="s">
        <v>401</v>
      </c>
      <c r="F22" s="105">
        <f t="shared" si="0"/>
        <v>89.741997133301481</v>
      </c>
      <c r="G22" s="106" t="s">
        <v>402</v>
      </c>
      <c r="H22" s="104" t="s">
        <v>403</v>
      </c>
      <c r="I22" s="107" t="s">
        <v>411</v>
      </c>
      <c r="J22" s="78" t="s">
        <v>405</v>
      </c>
      <c r="K22" s="78" t="s">
        <v>406</v>
      </c>
      <c r="L22" s="78" t="s">
        <v>407</v>
      </c>
      <c r="M22" s="104" t="s">
        <v>408</v>
      </c>
      <c r="N22" s="107">
        <v>1</v>
      </c>
    </row>
    <row r="23" spans="2:14" x14ac:dyDescent="0.25">
      <c r="B23" s="103" t="s">
        <v>252</v>
      </c>
      <c r="C23" s="103" t="s">
        <v>431</v>
      </c>
      <c r="D23" s="104">
        <v>413</v>
      </c>
      <c r="E23" s="78" t="s">
        <v>401</v>
      </c>
      <c r="F23" s="105">
        <f t="shared" si="0"/>
        <v>17.759197324414714</v>
      </c>
      <c r="G23" s="106" t="s">
        <v>402</v>
      </c>
      <c r="H23" s="104" t="s">
        <v>403</v>
      </c>
      <c r="I23" s="107" t="s">
        <v>411</v>
      </c>
      <c r="J23" s="78" t="s">
        <v>405</v>
      </c>
      <c r="K23" s="78" t="s">
        <v>406</v>
      </c>
      <c r="L23" s="78" t="s">
        <v>407</v>
      </c>
      <c r="M23" s="104" t="s">
        <v>408</v>
      </c>
      <c r="N23" s="107">
        <v>1</v>
      </c>
    </row>
    <row r="24" spans="2:14" x14ac:dyDescent="0.25">
      <c r="B24" s="103" t="s">
        <v>253</v>
      </c>
      <c r="C24" s="103" t="s">
        <v>432</v>
      </c>
      <c r="D24" s="104">
        <v>838</v>
      </c>
      <c r="E24" s="78" t="s">
        <v>401</v>
      </c>
      <c r="F24" s="105">
        <f t="shared" si="0"/>
        <v>36.034400382226472</v>
      </c>
      <c r="G24" s="106" t="s">
        <v>402</v>
      </c>
      <c r="H24" s="104" t="s">
        <v>403</v>
      </c>
      <c r="I24" s="107" t="s">
        <v>411</v>
      </c>
      <c r="J24" s="78" t="s">
        <v>405</v>
      </c>
      <c r="K24" s="78" t="s">
        <v>406</v>
      </c>
      <c r="L24" s="78" t="s">
        <v>407</v>
      </c>
      <c r="M24" s="104" t="s">
        <v>408</v>
      </c>
      <c r="N24" s="107">
        <v>1</v>
      </c>
    </row>
    <row r="25" spans="2:14" ht="30" x14ac:dyDescent="0.25">
      <c r="B25" s="108" t="s">
        <v>433</v>
      </c>
      <c r="C25" s="103" t="s">
        <v>434</v>
      </c>
      <c r="D25" s="104">
        <v>716</v>
      </c>
      <c r="E25" s="78" t="s">
        <v>401</v>
      </c>
      <c r="F25" s="105">
        <f t="shared" si="0"/>
        <v>30.78834209268992</v>
      </c>
      <c r="G25" s="106" t="s">
        <v>402</v>
      </c>
      <c r="H25" s="104" t="s">
        <v>403</v>
      </c>
      <c r="I25" s="107" t="s">
        <v>411</v>
      </c>
      <c r="J25" s="78" t="s">
        <v>405</v>
      </c>
      <c r="K25" s="78" t="s">
        <v>406</v>
      </c>
      <c r="L25" s="78" t="s">
        <v>407</v>
      </c>
      <c r="M25" s="104" t="s">
        <v>408</v>
      </c>
      <c r="N25" s="107">
        <v>1</v>
      </c>
    </row>
    <row r="26" spans="2:14" x14ac:dyDescent="0.25">
      <c r="B26" s="103" t="s">
        <v>261</v>
      </c>
      <c r="C26" s="103" t="s">
        <v>435</v>
      </c>
      <c r="D26" s="104">
        <v>3004</v>
      </c>
      <c r="E26" s="78" t="s">
        <v>401</v>
      </c>
      <c r="F26" s="105">
        <f t="shared" si="0"/>
        <v>129.17343526039178</v>
      </c>
      <c r="G26" s="106" t="s">
        <v>402</v>
      </c>
      <c r="H26" s="104" t="s">
        <v>403</v>
      </c>
      <c r="I26" s="107" t="s">
        <v>411</v>
      </c>
      <c r="J26" s="78" t="s">
        <v>405</v>
      </c>
      <c r="K26" s="78" t="s">
        <v>406</v>
      </c>
      <c r="L26" s="78" t="s">
        <v>407</v>
      </c>
      <c r="M26" s="104" t="s">
        <v>408</v>
      </c>
      <c r="N26" s="107">
        <v>1</v>
      </c>
    </row>
    <row r="27" spans="2:14" x14ac:dyDescent="0.25">
      <c r="B27" s="103" t="s">
        <v>264</v>
      </c>
      <c r="C27" s="103" t="s">
        <v>436</v>
      </c>
      <c r="D27" s="104">
        <v>1297</v>
      </c>
      <c r="E27" s="78" t="s">
        <v>401</v>
      </c>
      <c r="F27" s="105">
        <f t="shared" si="0"/>
        <v>55.771619684663165</v>
      </c>
      <c r="G27" s="106" t="s">
        <v>402</v>
      </c>
      <c r="H27" s="104" t="s">
        <v>403</v>
      </c>
      <c r="I27" s="107" t="s">
        <v>411</v>
      </c>
      <c r="J27" s="78" t="s">
        <v>405</v>
      </c>
      <c r="K27" s="78" t="s">
        <v>406</v>
      </c>
      <c r="L27" s="78" t="s">
        <v>407</v>
      </c>
      <c r="M27" s="104" t="s">
        <v>408</v>
      </c>
      <c r="N27" s="107">
        <v>1</v>
      </c>
    </row>
    <row r="28" spans="2:14" x14ac:dyDescent="0.25">
      <c r="B28" s="103" t="s">
        <v>267</v>
      </c>
      <c r="C28" s="103" t="s">
        <v>437</v>
      </c>
      <c r="D28" s="104">
        <v>2422</v>
      </c>
      <c r="E28" s="78" t="s">
        <v>401</v>
      </c>
      <c r="F28" s="105">
        <f t="shared" si="0"/>
        <v>104.14715719063545</v>
      </c>
      <c r="G28" s="106" t="s">
        <v>402</v>
      </c>
      <c r="H28" s="104" t="s">
        <v>403</v>
      </c>
      <c r="I28" s="107" t="s">
        <v>411</v>
      </c>
      <c r="J28" s="78" t="s">
        <v>405</v>
      </c>
      <c r="K28" s="78" t="s">
        <v>406</v>
      </c>
      <c r="L28" s="78" t="s">
        <v>407</v>
      </c>
      <c r="M28" s="104" t="s">
        <v>408</v>
      </c>
      <c r="N28" s="107">
        <v>1</v>
      </c>
    </row>
    <row r="29" spans="2:14" x14ac:dyDescent="0.25">
      <c r="B29" s="103" t="s">
        <v>270</v>
      </c>
      <c r="C29" s="103" t="s">
        <v>438</v>
      </c>
      <c r="D29" s="104">
        <v>7627</v>
      </c>
      <c r="E29" s="78" t="s">
        <v>401</v>
      </c>
      <c r="F29" s="105">
        <f t="shared" si="0"/>
        <v>327.9646440516006</v>
      </c>
      <c r="G29" s="106" t="s">
        <v>402</v>
      </c>
      <c r="H29" s="104" t="s">
        <v>403</v>
      </c>
      <c r="I29" s="107" t="s">
        <v>439</v>
      </c>
      <c r="J29" s="78" t="s">
        <v>405</v>
      </c>
      <c r="K29" s="78" t="s">
        <v>406</v>
      </c>
      <c r="L29" s="78" t="s">
        <v>407</v>
      </c>
      <c r="M29" s="104" t="s">
        <v>408</v>
      </c>
      <c r="N29" s="107">
        <v>1</v>
      </c>
    </row>
    <row r="30" spans="2:14" x14ac:dyDescent="0.25">
      <c r="B30" s="103" t="s">
        <v>276</v>
      </c>
      <c r="C30" s="103" t="s">
        <v>440</v>
      </c>
      <c r="D30" s="104">
        <v>1826</v>
      </c>
      <c r="E30" s="78" t="s">
        <v>401</v>
      </c>
      <c r="F30" s="105">
        <f t="shared" si="0"/>
        <v>78.518872431915909</v>
      </c>
      <c r="G30" s="106" t="s">
        <v>402</v>
      </c>
      <c r="H30" s="104" t="s">
        <v>403</v>
      </c>
      <c r="I30" s="107" t="s">
        <v>411</v>
      </c>
      <c r="J30" s="78" t="s">
        <v>405</v>
      </c>
      <c r="K30" s="78" t="s">
        <v>406</v>
      </c>
      <c r="L30" s="78" t="s">
        <v>407</v>
      </c>
      <c r="M30" s="104" t="s">
        <v>408</v>
      </c>
      <c r="N30" s="107">
        <v>1</v>
      </c>
    </row>
    <row r="31" spans="2:14" x14ac:dyDescent="0.25">
      <c r="B31" s="103" t="s">
        <v>98</v>
      </c>
      <c r="C31" s="103" t="s">
        <v>441</v>
      </c>
      <c r="D31" s="104">
        <v>1945</v>
      </c>
      <c r="E31" s="78" t="s">
        <v>401</v>
      </c>
      <c r="F31" s="105">
        <v>117</v>
      </c>
      <c r="G31" s="106" t="s">
        <v>402</v>
      </c>
      <c r="H31" s="104" t="s">
        <v>403</v>
      </c>
      <c r="I31" s="107" t="s">
        <v>404</v>
      </c>
      <c r="J31" s="78" t="s">
        <v>405</v>
      </c>
      <c r="K31" s="78" t="s">
        <v>406</v>
      </c>
      <c r="L31" s="78" t="s">
        <v>407</v>
      </c>
      <c r="M31" s="104" t="s">
        <v>408</v>
      </c>
      <c r="N31" s="107">
        <v>1</v>
      </c>
    </row>
    <row r="32" spans="2:14" x14ac:dyDescent="0.25">
      <c r="B32" s="103" t="s">
        <v>279</v>
      </c>
      <c r="C32" s="103" t="s">
        <v>442</v>
      </c>
      <c r="D32" s="104">
        <v>12000</v>
      </c>
      <c r="E32" s="78" t="s">
        <v>401</v>
      </c>
      <c r="F32" s="105">
        <f t="shared" si="0"/>
        <v>516.00573339703772</v>
      </c>
      <c r="G32" s="106" t="s">
        <v>443</v>
      </c>
      <c r="H32" s="104" t="s">
        <v>403</v>
      </c>
      <c r="I32" s="107" t="s">
        <v>444</v>
      </c>
      <c r="J32" s="78" t="s">
        <v>405</v>
      </c>
      <c r="K32" s="78" t="s">
        <v>406</v>
      </c>
      <c r="L32" s="78" t="s">
        <v>407</v>
      </c>
      <c r="M32" s="104" t="s">
        <v>408</v>
      </c>
      <c r="N32" s="107">
        <v>1</v>
      </c>
    </row>
    <row r="33" spans="2:14" x14ac:dyDescent="0.25">
      <c r="B33" s="103" t="s">
        <v>280</v>
      </c>
      <c r="C33" s="103" t="s">
        <v>445</v>
      </c>
      <c r="D33" s="104">
        <v>3025</v>
      </c>
      <c r="E33" s="78" t="s">
        <v>401</v>
      </c>
      <c r="F33" s="105">
        <f t="shared" si="0"/>
        <v>130.0764452938366</v>
      </c>
      <c r="G33" s="106" t="s">
        <v>402</v>
      </c>
      <c r="H33" s="104" t="s">
        <v>403</v>
      </c>
      <c r="I33" s="107" t="s">
        <v>404</v>
      </c>
      <c r="J33" s="78" t="s">
        <v>405</v>
      </c>
      <c r="K33" s="78" t="s">
        <v>406</v>
      </c>
      <c r="L33" s="78" t="s">
        <v>407</v>
      </c>
      <c r="M33" s="104" t="s">
        <v>408</v>
      </c>
      <c r="N33" s="107">
        <v>1</v>
      </c>
    </row>
    <row r="34" spans="2:14" x14ac:dyDescent="0.25">
      <c r="B34" s="103" t="s">
        <v>281</v>
      </c>
      <c r="C34" s="103" t="s">
        <v>446</v>
      </c>
      <c r="D34" s="104">
        <v>475</v>
      </c>
      <c r="E34" s="78" t="s">
        <v>401</v>
      </c>
      <c r="F34" s="105">
        <f t="shared" si="0"/>
        <v>20.425226946966077</v>
      </c>
      <c r="G34" s="106" t="s">
        <v>402</v>
      </c>
      <c r="H34" s="104" t="s">
        <v>403</v>
      </c>
      <c r="I34" s="107" t="s">
        <v>411</v>
      </c>
      <c r="J34" s="78" t="s">
        <v>405</v>
      </c>
      <c r="K34" s="78" t="s">
        <v>406</v>
      </c>
      <c r="L34" s="78" t="s">
        <v>407</v>
      </c>
      <c r="M34" s="104" t="s">
        <v>408</v>
      </c>
      <c r="N34" s="107">
        <v>1</v>
      </c>
    </row>
    <row r="35" spans="2:14" x14ac:dyDescent="0.25">
      <c r="B35" s="103" t="s">
        <v>285</v>
      </c>
      <c r="C35" s="103" t="s">
        <v>447</v>
      </c>
      <c r="D35" s="104">
        <v>651</v>
      </c>
      <c r="E35" s="78" t="s">
        <v>401</v>
      </c>
      <c r="F35" s="105">
        <f t="shared" si="0"/>
        <v>27.993311036789297</v>
      </c>
      <c r="G35" s="106" t="s">
        <v>402</v>
      </c>
      <c r="H35" s="104" t="s">
        <v>403</v>
      </c>
      <c r="I35" s="107" t="s">
        <v>411</v>
      </c>
      <c r="J35" s="78" t="s">
        <v>405</v>
      </c>
      <c r="K35" s="78" t="s">
        <v>406</v>
      </c>
      <c r="L35" s="78" t="s">
        <v>407</v>
      </c>
      <c r="M35" s="104" t="s">
        <v>408</v>
      </c>
      <c r="N35" s="107">
        <v>1</v>
      </c>
    </row>
    <row r="36" spans="2:14" x14ac:dyDescent="0.25">
      <c r="B36" s="103" t="s">
        <v>288</v>
      </c>
      <c r="C36" s="103" t="s">
        <v>448</v>
      </c>
      <c r="D36" s="104">
        <v>427</v>
      </c>
      <c r="E36" s="78" t="s">
        <v>401</v>
      </c>
      <c r="F36" s="105">
        <f t="shared" si="0"/>
        <v>18.361204013377925</v>
      </c>
      <c r="G36" s="106" t="s">
        <v>402</v>
      </c>
      <c r="H36" s="104" t="s">
        <v>403</v>
      </c>
      <c r="I36" s="107" t="s">
        <v>411</v>
      </c>
      <c r="J36" s="78" t="s">
        <v>405</v>
      </c>
      <c r="K36" s="78" t="s">
        <v>406</v>
      </c>
      <c r="L36" s="78" t="s">
        <v>407</v>
      </c>
      <c r="M36" s="104" t="s">
        <v>408</v>
      </c>
      <c r="N36" s="107">
        <v>1</v>
      </c>
    </row>
    <row r="37" spans="2:14" x14ac:dyDescent="0.25">
      <c r="B37" s="103" t="s">
        <v>290</v>
      </c>
      <c r="C37" s="103" t="s">
        <v>449</v>
      </c>
      <c r="D37" s="104">
        <v>380</v>
      </c>
      <c r="E37" s="78" t="s">
        <v>401</v>
      </c>
      <c r="F37" s="105">
        <f t="shared" si="0"/>
        <v>16.340181557572862</v>
      </c>
      <c r="G37" s="106" t="s">
        <v>402</v>
      </c>
      <c r="H37" s="104" t="s">
        <v>403</v>
      </c>
      <c r="I37" s="107" t="s">
        <v>411</v>
      </c>
      <c r="J37" s="78" t="s">
        <v>405</v>
      </c>
      <c r="K37" s="78" t="s">
        <v>406</v>
      </c>
      <c r="L37" s="78" t="s">
        <v>407</v>
      </c>
      <c r="M37" s="104" t="s">
        <v>408</v>
      </c>
      <c r="N37" s="107">
        <v>1</v>
      </c>
    </row>
    <row r="38" spans="2:14" x14ac:dyDescent="0.25">
      <c r="B38" s="103" t="s">
        <v>291</v>
      </c>
      <c r="C38" s="103" t="s">
        <v>450</v>
      </c>
      <c r="D38" s="104">
        <v>380</v>
      </c>
      <c r="E38" s="78" t="s">
        <v>401</v>
      </c>
      <c r="F38" s="105">
        <f t="shared" si="0"/>
        <v>16.340181557572862</v>
      </c>
      <c r="G38" s="106" t="s">
        <v>402</v>
      </c>
      <c r="H38" s="104" t="s">
        <v>403</v>
      </c>
      <c r="I38" s="107" t="s">
        <v>411</v>
      </c>
      <c r="J38" s="78" t="s">
        <v>405</v>
      </c>
      <c r="K38" s="78" t="s">
        <v>406</v>
      </c>
      <c r="L38" s="78" t="s">
        <v>407</v>
      </c>
      <c r="M38" s="104" t="s">
        <v>408</v>
      </c>
      <c r="N38" s="107">
        <v>1</v>
      </c>
    </row>
    <row r="39" spans="2:14" x14ac:dyDescent="0.25">
      <c r="B39" s="103" t="s">
        <v>292</v>
      </c>
      <c r="C39" s="103" t="s">
        <v>451</v>
      </c>
      <c r="D39" s="104">
        <v>380</v>
      </c>
      <c r="E39" s="78" t="s">
        <v>401</v>
      </c>
      <c r="F39" s="105">
        <f t="shared" si="0"/>
        <v>16.340181557572862</v>
      </c>
      <c r="G39" s="106" t="s">
        <v>402</v>
      </c>
      <c r="H39" s="104" t="s">
        <v>403</v>
      </c>
      <c r="I39" s="107" t="s">
        <v>411</v>
      </c>
      <c r="J39" s="78" t="s">
        <v>405</v>
      </c>
      <c r="K39" s="78" t="s">
        <v>406</v>
      </c>
      <c r="L39" s="78" t="s">
        <v>407</v>
      </c>
      <c r="M39" s="104" t="s">
        <v>408</v>
      </c>
      <c r="N39" s="107">
        <v>1</v>
      </c>
    </row>
    <row r="40" spans="2:14" x14ac:dyDescent="0.25">
      <c r="B40" s="103" t="s">
        <v>99</v>
      </c>
      <c r="C40" s="103" t="s">
        <v>452</v>
      </c>
      <c r="D40" s="104">
        <v>2115</v>
      </c>
      <c r="E40" s="78" t="s">
        <v>401</v>
      </c>
      <c r="F40" s="105">
        <v>108</v>
      </c>
      <c r="G40" s="106" t="s">
        <v>402</v>
      </c>
      <c r="H40" s="104" t="s">
        <v>403</v>
      </c>
      <c r="I40" s="107" t="s">
        <v>411</v>
      </c>
      <c r="J40" s="78" t="s">
        <v>405</v>
      </c>
      <c r="K40" s="78" t="s">
        <v>406</v>
      </c>
      <c r="L40" s="78" t="s">
        <v>407</v>
      </c>
      <c r="M40" s="104" t="s">
        <v>408</v>
      </c>
      <c r="N40" s="107">
        <v>1</v>
      </c>
    </row>
    <row r="41" spans="2:14" x14ac:dyDescent="0.25">
      <c r="B41" s="103" t="s">
        <v>122</v>
      </c>
      <c r="C41" s="103" t="s">
        <v>453</v>
      </c>
      <c r="D41" s="104">
        <v>618</v>
      </c>
      <c r="E41" s="78" t="s">
        <v>401</v>
      </c>
      <c r="F41" s="105">
        <f t="shared" ref="F41:F43" si="1">3600*D41/(4186*20)</f>
        <v>26.574295269947445</v>
      </c>
      <c r="G41" s="106" t="s">
        <v>402</v>
      </c>
      <c r="H41" s="104" t="s">
        <v>403</v>
      </c>
      <c r="I41" s="107" t="s">
        <v>411</v>
      </c>
      <c r="J41" s="78" t="s">
        <v>405</v>
      </c>
      <c r="K41" s="78" t="s">
        <v>406</v>
      </c>
      <c r="L41" s="78" t="s">
        <v>407</v>
      </c>
      <c r="M41" s="104" t="s">
        <v>408</v>
      </c>
      <c r="N41" s="107">
        <v>1</v>
      </c>
    </row>
    <row r="42" spans="2:14" x14ac:dyDescent="0.25">
      <c r="B42" s="103" t="s">
        <v>123</v>
      </c>
      <c r="C42" s="103" t="s">
        <v>454</v>
      </c>
      <c r="D42" s="104">
        <v>603</v>
      </c>
      <c r="E42" s="78" t="s">
        <v>401</v>
      </c>
      <c r="F42" s="105">
        <f t="shared" si="1"/>
        <v>25.929288103201145</v>
      </c>
      <c r="G42" s="106" t="s">
        <v>402</v>
      </c>
      <c r="H42" s="104" t="s">
        <v>403</v>
      </c>
      <c r="I42" s="107" t="s">
        <v>411</v>
      </c>
      <c r="J42" s="78" t="s">
        <v>405</v>
      </c>
      <c r="K42" s="78" t="s">
        <v>406</v>
      </c>
      <c r="L42" s="78" t="s">
        <v>407</v>
      </c>
      <c r="M42" s="104" t="s">
        <v>408</v>
      </c>
      <c r="N42" s="107">
        <v>1</v>
      </c>
    </row>
    <row r="43" spans="2:14" x14ac:dyDescent="0.25">
      <c r="B43" s="103" t="s">
        <v>124</v>
      </c>
      <c r="C43" s="103" t="s">
        <v>455</v>
      </c>
      <c r="D43" s="104">
        <v>550</v>
      </c>
      <c r="E43" s="78" t="s">
        <v>401</v>
      </c>
      <c r="F43" s="105">
        <f t="shared" si="1"/>
        <v>23.650262780697563</v>
      </c>
      <c r="G43" s="106" t="s">
        <v>402</v>
      </c>
      <c r="H43" s="104" t="s">
        <v>403</v>
      </c>
      <c r="I43" s="107" t="s">
        <v>411</v>
      </c>
      <c r="J43" s="78" t="s">
        <v>405</v>
      </c>
      <c r="K43" s="78" t="s">
        <v>406</v>
      </c>
      <c r="L43" s="78" t="s">
        <v>407</v>
      </c>
      <c r="M43" s="104" t="s">
        <v>408</v>
      </c>
      <c r="N43" s="107">
        <v>1</v>
      </c>
    </row>
    <row r="44" spans="2:14" ht="45" x14ac:dyDescent="0.25">
      <c r="B44" s="108" t="s">
        <v>456</v>
      </c>
      <c r="C44" s="103" t="s">
        <v>457</v>
      </c>
      <c r="D44" s="104">
        <v>475</v>
      </c>
      <c r="E44" s="78" t="s">
        <v>401</v>
      </c>
      <c r="F44" s="105">
        <v>27</v>
      </c>
      <c r="G44" s="106" t="s">
        <v>402</v>
      </c>
      <c r="H44" s="104" t="s">
        <v>403</v>
      </c>
      <c r="I44" s="107" t="s">
        <v>411</v>
      </c>
      <c r="J44" s="78" t="s">
        <v>405</v>
      </c>
      <c r="K44" s="78" t="s">
        <v>406</v>
      </c>
      <c r="L44" s="78" t="s">
        <v>407</v>
      </c>
      <c r="M44" s="104" t="s">
        <v>408</v>
      </c>
      <c r="N44" s="107">
        <v>1</v>
      </c>
    </row>
    <row r="45" spans="2:14" x14ac:dyDescent="0.25">
      <c r="B45" s="103" t="s">
        <v>458</v>
      </c>
      <c r="C45" s="103" t="s">
        <v>459</v>
      </c>
      <c r="D45" s="104">
        <v>1265</v>
      </c>
      <c r="E45" s="78" t="s">
        <v>401</v>
      </c>
      <c r="F45" s="105">
        <v>72</v>
      </c>
      <c r="G45" s="106" t="s">
        <v>402</v>
      </c>
      <c r="H45" s="104" t="s">
        <v>403</v>
      </c>
      <c r="I45" s="107" t="s">
        <v>411</v>
      </c>
      <c r="J45" s="78" t="s">
        <v>405</v>
      </c>
      <c r="K45" s="78" t="s">
        <v>406</v>
      </c>
      <c r="L45" s="78" t="s">
        <v>407</v>
      </c>
      <c r="M45" s="104" t="s">
        <v>408</v>
      </c>
      <c r="N45" s="107">
        <v>1</v>
      </c>
    </row>
    <row r="46" spans="2:14" ht="60" x14ac:dyDescent="0.25">
      <c r="B46" s="108" t="s">
        <v>460</v>
      </c>
      <c r="C46" s="103" t="s">
        <v>457</v>
      </c>
      <c r="D46" s="104">
        <v>4910</v>
      </c>
      <c r="E46" s="78" t="s">
        <v>401</v>
      </c>
      <c r="F46" s="105">
        <v>279</v>
      </c>
      <c r="G46" s="106" t="s">
        <v>402</v>
      </c>
      <c r="H46" s="104" t="s">
        <v>403</v>
      </c>
      <c r="I46" s="107" t="s">
        <v>439</v>
      </c>
      <c r="J46" s="78" t="s">
        <v>405</v>
      </c>
      <c r="K46" s="78" t="s">
        <v>406</v>
      </c>
      <c r="L46" s="78" t="s">
        <v>407</v>
      </c>
      <c r="M46" s="104" t="s">
        <v>408</v>
      </c>
      <c r="N46" s="107">
        <v>1</v>
      </c>
    </row>
    <row r="47" spans="2:14" x14ac:dyDescent="0.25">
      <c r="B47" s="103" t="s">
        <v>461</v>
      </c>
      <c r="C47" s="103" t="s">
        <v>462</v>
      </c>
      <c r="D47" s="104">
        <v>8300</v>
      </c>
      <c r="E47" s="78" t="s">
        <v>401</v>
      </c>
      <c r="F47" s="105">
        <f t="shared" si="0"/>
        <v>356.90396559961778</v>
      </c>
      <c r="G47" s="106" t="s">
        <v>443</v>
      </c>
      <c r="H47" s="104" t="s">
        <v>403</v>
      </c>
      <c r="I47" s="107" t="s">
        <v>439</v>
      </c>
      <c r="J47" s="78" t="s">
        <v>405</v>
      </c>
      <c r="K47" s="78" t="s">
        <v>406</v>
      </c>
      <c r="L47" s="78" t="s">
        <v>407</v>
      </c>
      <c r="M47" s="104" t="s">
        <v>408</v>
      </c>
      <c r="N47" s="107">
        <v>1</v>
      </c>
    </row>
    <row r="48" spans="2:14" x14ac:dyDescent="0.25">
      <c r="B48" s="109" t="s">
        <v>463</v>
      </c>
      <c r="C48" s="109" t="s">
        <v>464</v>
      </c>
      <c r="D48" s="110">
        <v>163180</v>
      </c>
      <c r="E48" s="82" t="s">
        <v>401</v>
      </c>
      <c r="F48" s="105">
        <f t="shared" si="0"/>
        <v>7016.8179646440512</v>
      </c>
      <c r="G48" s="111" t="s">
        <v>465</v>
      </c>
      <c r="H48" s="110" t="s">
        <v>403</v>
      </c>
      <c r="I48" s="112" t="s">
        <v>466</v>
      </c>
      <c r="J48" s="82" t="s">
        <v>467</v>
      </c>
      <c r="K48" s="82" t="s">
        <v>468</v>
      </c>
      <c r="L48" s="82" t="s">
        <v>407</v>
      </c>
      <c r="M48" s="104" t="s">
        <v>408</v>
      </c>
      <c r="N48" s="112">
        <v>1</v>
      </c>
    </row>
    <row r="49" spans="2:14" x14ac:dyDescent="0.25">
      <c r="B49" s="103" t="s">
        <v>295</v>
      </c>
      <c r="C49" s="103" t="s">
        <v>469</v>
      </c>
      <c r="D49" s="104">
        <v>3163</v>
      </c>
      <c r="E49" s="78" t="s">
        <v>401</v>
      </c>
      <c r="F49" s="105">
        <f t="shared" si="0"/>
        <v>136.01051122790253</v>
      </c>
      <c r="G49" s="106" t="s">
        <v>402</v>
      </c>
      <c r="H49" s="104" t="s">
        <v>403</v>
      </c>
      <c r="I49" s="107" t="s">
        <v>404</v>
      </c>
      <c r="J49" s="78" t="s">
        <v>405</v>
      </c>
      <c r="K49" s="78" t="s">
        <v>406</v>
      </c>
      <c r="L49" s="78" t="s">
        <v>407</v>
      </c>
      <c r="M49" s="104" t="s">
        <v>408</v>
      </c>
      <c r="N49" s="107">
        <v>1</v>
      </c>
    </row>
    <row r="50" spans="2:14" x14ac:dyDescent="0.25">
      <c r="B50" s="103" t="s">
        <v>296</v>
      </c>
      <c r="C50" s="103" t="s">
        <v>470</v>
      </c>
      <c r="D50" s="104">
        <v>1908</v>
      </c>
      <c r="E50" s="78" t="s">
        <v>401</v>
      </c>
      <c r="F50" s="105">
        <f t="shared" si="0"/>
        <v>82.044911610129006</v>
      </c>
      <c r="G50" s="106" t="s">
        <v>402</v>
      </c>
      <c r="H50" s="104" t="s">
        <v>403</v>
      </c>
      <c r="I50" s="107" t="s">
        <v>411</v>
      </c>
      <c r="J50" s="78" t="s">
        <v>405</v>
      </c>
      <c r="K50" s="78" t="s">
        <v>406</v>
      </c>
      <c r="L50" s="78" t="s">
        <v>407</v>
      </c>
      <c r="M50" s="104" t="s">
        <v>408</v>
      </c>
      <c r="N50" s="107">
        <v>2</v>
      </c>
    </row>
    <row r="51" spans="2:14" x14ac:dyDescent="0.25">
      <c r="B51" s="103" t="s">
        <v>125</v>
      </c>
      <c r="C51" s="103" t="s">
        <v>471</v>
      </c>
      <c r="D51" s="104">
        <v>1297</v>
      </c>
      <c r="E51" s="78" t="s">
        <v>401</v>
      </c>
      <c r="F51" s="105">
        <v>90</v>
      </c>
      <c r="G51" s="106" t="s">
        <v>402</v>
      </c>
      <c r="H51" s="104" t="s">
        <v>403</v>
      </c>
      <c r="I51" s="107" t="s">
        <v>411</v>
      </c>
      <c r="J51" s="78" t="s">
        <v>405</v>
      </c>
      <c r="K51" s="78" t="s">
        <v>406</v>
      </c>
      <c r="L51" s="78" t="s">
        <v>407</v>
      </c>
      <c r="M51" s="104" t="s">
        <v>408</v>
      </c>
      <c r="N51" s="107">
        <v>1</v>
      </c>
    </row>
    <row r="52" spans="2:14" x14ac:dyDescent="0.25">
      <c r="B52" s="103" t="s">
        <v>126</v>
      </c>
      <c r="C52" s="103" t="s">
        <v>472</v>
      </c>
      <c r="D52" s="104">
        <v>950</v>
      </c>
      <c r="E52" s="78" t="s">
        <v>401</v>
      </c>
      <c r="F52" s="105">
        <v>90</v>
      </c>
      <c r="G52" s="106" t="s">
        <v>402</v>
      </c>
      <c r="H52" s="104" t="s">
        <v>403</v>
      </c>
      <c r="I52" s="107" t="s">
        <v>411</v>
      </c>
      <c r="J52" s="78" t="s">
        <v>405</v>
      </c>
      <c r="K52" s="78" t="s">
        <v>406</v>
      </c>
      <c r="L52" s="78" t="s">
        <v>407</v>
      </c>
      <c r="M52" s="104" t="s">
        <v>408</v>
      </c>
      <c r="N52" s="107">
        <v>1</v>
      </c>
    </row>
    <row r="53" spans="2:14" x14ac:dyDescent="0.25">
      <c r="B53" s="103" t="s">
        <v>127</v>
      </c>
      <c r="C53" s="103" t="s">
        <v>473</v>
      </c>
      <c r="D53" s="104">
        <v>311</v>
      </c>
      <c r="E53" s="78" t="s">
        <v>401</v>
      </c>
      <c r="F53" s="105">
        <v>18</v>
      </c>
      <c r="G53" s="106" t="s">
        <v>402</v>
      </c>
      <c r="H53" s="104" t="s">
        <v>403</v>
      </c>
      <c r="I53" s="107" t="s">
        <v>411</v>
      </c>
      <c r="J53" s="78" t="s">
        <v>405</v>
      </c>
      <c r="K53" s="78" t="s">
        <v>406</v>
      </c>
      <c r="L53" s="78" t="s">
        <v>407</v>
      </c>
      <c r="M53" s="104" t="s">
        <v>408</v>
      </c>
      <c r="N53" s="107">
        <v>1</v>
      </c>
    </row>
    <row r="54" spans="2:14" x14ac:dyDescent="0.25">
      <c r="B54" s="103" t="s">
        <v>128</v>
      </c>
      <c r="C54" s="103" t="s">
        <v>474</v>
      </c>
      <c r="D54" s="104">
        <v>1378</v>
      </c>
      <c r="E54" s="78" t="s">
        <v>401</v>
      </c>
      <c r="F54" s="105">
        <v>126</v>
      </c>
      <c r="G54" s="106" t="s">
        <v>402</v>
      </c>
      <c r="H54" s="104" t="s">
        <v>403</v>
      </c>
      <c r="I54" s="107" t="s">
        <v>404</v>
      </c>
      <c r="J54" s="78" t="s">
        <v>405</v>
      </c>
      <c r="K54" s="78" t="s">
        <v>406</v>
      </c>
      <c r="L54" s="78" t="s">
        <v>407</v>
      </c>
      <c r="M54" s="104" t="s">
        <v>408</v>
      </c>
      <c r="N54" s="107">
        <v>1</v>
      </c>
    </row>
    <row r="55" spans="2:14" x14ac:dyDescent="0.25">
      <c r="B55" s="103" t="s">
        <v>129</v>
      </c>
      <c r="C55" s="103" t="s">
        <v>475</v>
      </c>
      <c r="D55" s="104">
        <v>950</v>
      </c>
      <c r="E55" s="78" t="s">
        <v>401</v>
      </c>
      <c r="F55" s="105">
        <v>90</v>
      </c>
      <c r="G55" s="106" t="s">
        <v>402</v>
      </c>
      <c r="H55" s="104" t="s">
        <v>403</v>
      </c>
      <c r="I55" s="107" t="s">
        <v>411</v>
      </c>
      <c r="J55" s="78" t="s">
        <v>405</v>
      </c>
      <c r="K55" s="78" t="s">
        <v>406</v>
      </c>
      <c r="L55" s="78" t="s">
        <v>407</v>
      </c>
      <c r="M55" s="104" t="s">
        <v>408</v>
      </c>
      <c r="N55" s="107">
        <v>1</v>
      </c>
    </row>
    <row r="56" spans="2:14" x14ac:dyDescent="0.25">
      <c r="B56" s="103" t="s">
        <v>130</v>
      </c>
      <c r="C56" s="103" t="s">
        <v>476</v>
      </c>
      <c r="D56" s="104">
        <v>950</v>
      </c>
      <c r="E56" s="78" t="s">
        <v>401</v>
      </c>
      <c r="F56" s="105">
        <v>90</v>
      </c>
      <c r="G56" s="106" t="s">
        <v>402</v>
      </c>
      <c r="H56" s="104" t="s">
        <v>403</v>
      </c>
      <c r="I56" s="107" t="s">
        <v>411</v>
      </c>
      <c r="J56" s="78" t="s">
        <v>405</v>
      </c>
      <c r="K56" s="78" t="s">
        <v>406</v>
      </c>
      <c r="L56" s="78" t="s">
        <v>407</v>
      </c>
      <c r="M56" s="104" t="s">
        <v>408</v>
      </c>
      <c r="N56" s="107">
        <v>1</v>
      </c>
    </row>
    <row r="57" spans="2:14" x14ac:dyDescent="0.25">
      <c r="B57" s="103" t="s">
        <v>131</v>
      </c>
      <c r="C57" s="103" t="s">
        <v>477</v>
      </c>
      <c r="D57" s="104">
        <v>1681</v>
      </c>
      <c r="E57" s="78" t="s">
        <v>401</v>
      </c>
      <c r="F57" s="105">
        <v>81</v>
      </c>
      <c r="G57" s="106" t="s">
        <v>402</v>
      </c>
      <c r="H57" s="104" t="s">
        <v>403</v>
      </c>
      <c r="I57" s="107" t="s">
        <v>411</v>
      </c>
      <c r="J57" s="78" t="s">
        <v>405</v>
      </c>
      <c r="K57" s="78" t="s">
        <v>406</v>
      </c>
      <c r="L57" s="78" t="s">
        <v>407</v>
      </c>
      <c r="M57" s="104" t="s">
        <v>408</v>
      </c>
      <c r="N57" s="107">
        <v>1</v>
      </c>
    </row>
    <row r="58" spans="2:14" x14ac:dyDescent="0.25">
      <c r="B58" s="103" t="s">
        <v>299</v>
      </c>
      <c r="C58" s="103" t="s">
        <v>478</v>
      </c>
      <c r="D58" s="104">
        <v>529</v>
      </c>
      <c r="E58" s="78" t="s">
        <v>401</v>
      </c>
      <c r="F58" s="105">
        <f>3600*D58/(4186*20)</f>
        <v>22.747252747252748</v>
      </c>
      <c r="G58" s="106" t="s">
        <v>402</v>
      </c>
      <c r="H58" s="104" t="s">
        <v>403</v>
      </c>
      <c r="I58" s="107" t="s">
        <v>411</v>
      </c>
      <c r="J58" s="78" t="s">
        <v>405</v>
      </c>
      <c r="K58" s="78" t="s">
        <v>406</v>
      </c>
      <c r="L58" s="78" t="s">
        <v>407</v>
      </c>
      <c r="M58" s="104" t="s">
        <v>408</v>
      </c>
      <c r="N58" s="107">
        <v>1</v>
      </c>
    </row>
    <row r="59" spans="2:14" x14ac:dyDescent="0.25">
      <c r="B59" s="103" t="s">
        <v>132</v>
      </c>
      <c r="C59" s="103" t="s">
        <v>479</v>
      </c>
      <c r="D59" s="104">
        <v>917</v>
      </c>
      <c r="E59" s="78" t="s">
        <v>401</v>
      </c>
      <c r="F59" s="105">
        <v>72</v>
      </c>
      <c r="G59" s="106" t="s">
        <v>402</v>
      </c>
      <c r="H59" s="104" t="s">
        <v>403</v>
      </c>
      <c r="I59" s="107" t="s">
        <v>411</v>
      </c>
      <c r="J59" s="78" t="s">
        <v>405</v>
      </c>
      <c r="K59" s="78" t="s">
        <v>406</v>
      </c>
      <c r="L59" s="78" t="s">
        <v>407</v>
      </c>
      <c r="M59" s="104" t="s">
        <v>408</v>
      </c>
      <c r="N59" s="107">
        <v>1</v>
      </c>
    </row>
    <row r="60" spans="2:14" x14ac:dyDescent="0.25">
      <c r="B60" s="103" t="s">
        <v>133</v>
      </c>
      <c r="C60" s="103" t="s">
        <v>480</v>
      </c>
      <c r="D60" s="104">
        <v>1425</v>
      </c>
      <c r="E60" s="78" t="s">
        <v>401</v>
      </c>
      <c r="F60" s="105">
        <v>90</v>
      </c>
      <c r="G60" s="106" t="s">
        <v>402</v>
      </c>
      <c r="H60" s="104" t="s">
        <v>403</v>
      </c>
      <c r="I60" s="107" t="s">
        <v>411</v>
      </c>
      <c r="J60" s="78" t="s">
        <v>405</v>
      </c>
      <c r="K60" s="78" t="s">
        <v>406</v>
      </c>
      <c r="L60" s="78" t="s">
        <v>407</v>
      </c>
      <c r="M60" s="104" t="s">
        <v>408</v>
      </c>
      <c r="N60" s="107">
        <v>1</v>
      </c>
    </row>
    <row r="61" spans="2:14" x14ac:dyDescent="0.25">
      <c r="B61" s="103" t="s">
        <v>134</v>
      </c>
      <c r="C61" s="103" t="s">
        <v>481</v>
      </c>
      <c r="D61" s="104">
        <v>1455</v>
      </c>
      <c r="E61" s="78" t="s">
        <v>401</v>
      </c>
      <c r="F61" s="105">
        <v>72</v>
      </c>
      <c r="G61" s="106" t="s">
        <v>402</v>
      </c>
      <c r="H61" s="104" t="s">
        <v>403</v>
      </c>
      <c r="I61" s="107" t="s">
        <v>411</v>
      </c>
      <c r="J61" s="78" t="s">
        <v>405</v>
      </c>
      <c r="K61" s="78" t="s">
        <v>406</v>
      </c>
      <c r="L61" s="78" t="s">
        <v>407</v>
      </c>
      <c r="M61" s="104" t="s">
        <v>408</v>
      </c>
      <c r="N61" s="107">
        <v>1</v>
      </c>
    </row>
    <row r="62" spans="2:14" x14ac:dyDescent="0.25">
      <c r="B62" s="103" t="s">
        <v>135</v>
      </c>
      <c r="C62" s="103" t="s">
        <v>482</v>
      </c>
      <c r="D62" s="104">
        <v>552</v>
      </c>
      <c r="E62" s="78" t="s">
        <v>401</v>
      </c>
      <c r="F62" s="105">
        <v>36</v>
      </c>
      <c r="G62" s="106" t="s">
        <v>402</v>
      </c>
      <c r="H62" s="104" t="s">
        <v>403</v>
      </c>
      <c r="I62" s="107" t="s">
        <v>411</v>
      </c>
      <c r="J62" s="78" t="s">
        <v>405</v>
      </c>
      <c r="K62" s="78" t="s">
        <v>406</v>
      </c>
      <c r="L62" s="78" t="s">
        <v>407</v>
      </c>
      <c r="M62" s="104" t="s">
        <v>408</v>
      </c>
      <c r="N62" s="107">
        <v>1</v>
      </c>
    </row>
    <row r="63" spans="2:14" x14ac:dyDescent="0.25">
      <c r="B63" s="103" t="s">
        <v>300</v>
      </c>
      <c r="C63" s="103" t="s">
        <v>483</v>
      </c>
      <c r="D63" s="104">
        <v>454</v>
      </c>
      <c r="E63" s="78" t="s">
        <v>401</v>
      </c>
      <c r="F63" s="105">
        <v>19</v>
      </c>
      <c r="G63" s="106" t="s">
        <v>402</v>
      </c>
      <c r="H63" s="104" t="s">
        <v>403</v>
      </c>
      <c r="I63" s="107" t="s">
        <v>411</v>
      </c>
      <c r="J63" s="78" t="s">
        <v>405</v>
      </c>
      <c r="K63" s="78" t="s">
        <v>406</v>
      </c>
      <c r="L63" s="78" t="s">
        <v>407</v>
      </c>
      <c r="M63" s="104" t="s">
        <v>408</v>
      </c>
      <c r="N63" s="107">
        <v>1</v>
      </c>
    </row>
    <row r="64" spans="2:14" x14ac:dyDescent="0.25">
      <c r="B64" s="108" t="s">
        <v>136</v>
      </c>
      <c r="C64" s="103" t="s">
        <v>484</v>
      </c>
      <c r="D64" s="104">
        <v>2135</v>
      </c>
      <c r="E64" s="78" t="s">
        <v>401</v>
      </c>
      <c r="F64" s="105">
        <v>126</v>
      </c>
      <c r="G64" s="106" t="s">
        <v>402</v>
      </c>
      <c r="H64" s="104" t="s">
        <v>403</v>
      </c>
      <c r="I64" s="107" t="s">
        <v>404</v>
      </c>
      <c r="J64" s="78" t="s">
        <v>405</v>
      </c>
      <c r="K64" s="78" t="s">
        <v>406</v>
      </c>
      <c r="L64" s="78" t="s">
        <v>407</v>
      </c>
      <c r="M64" s="104" t="s">
        <v>408</v>
      </c>
      <c r="N64" s="107">
        <v>1</v>
      </c>
    </row>
    <row r="65" spans="2:14" x14ac:dyDescent="0.25">
      <c r="B65" s="103" t="s">
        <v>137</v>
      </c>
      <c r="C65" s="103" t="s">
        <v>485</v>
      </c>
      <c r="D65" s="104">
        <v>1461</v>
      </c>
      <c r="E65" s="78" t="s">
        <v>401</v>
      </c>
      <c r="F65" s="105">
        <v>90</v>
      </c>
      <c r="G65" s="106" t="s">
        <v>402</v>
      </c>
      <c r="H65" s="104" t="s">
        <v>403</v>
      </c>
      <c r="I65" s="107" t="s">
        <v>411</v>
      </c>
      <c r="J65" s="78" t="s">
        <v>405</v>
      </c>
      <c r="K65" s="78" t="s">
        <v>406</v>
      </c>
      <c r="L65" s="78" t="s">
        <v>407</v>
      </c>
      <c r="M65" s="104" t="s">
        <v>408</v>
      </c>
      <c r="N65" s="107">
        <v>1</v>
      </c>
    </row>
    <row r="66" spans="2:14" x14ac:dyDescent="0.25">
      <c r="B66" s="103" t="s">
        <v>138</v>
      </c>
      <c r="C66" s="103" t="s">
        <v>486</v>
      </c>
      <c r="D66" s="104">
        <v>901</v>
      </c>
      <c r="E66" s="78" t="s">
        <v>401</v>
      </c>
      <c r="F66" s="105">
        <v>36</v>
      </c>
      <c r="G66" s="106" t="s">
        <v>402</v>
      </c>
      <c r="H66" s="104" t="s">
        <v>403</v>
      </c>
      <c r="I66" s="107" t="s">
        <v>411</v>
      </c>
      <c r="J66" s="78" t="s">
        <v>405</v>
      </c>
      <c r="K66" s="78" t="s">
        <v>406</v>
      </c>
      <c r="L66" s="78" t="s">
        <v>407</v>
      </c>
      <c r="M66" s="104" t="s">
        <v>408</v>
      </c>
      <c r="N66" s="107">
        <v>1</v>
      </c>
    </row>
    <row r="67" spans="2:14" x14ac:dyDescent="0.25">
      <c r="B67" s="103" t="s">
        <v>139</v>
      </c>
      <c r="C67" s="103" t="s">
        <v>487</v>
      </c>
      <c r="D67" s="104">
        <v>1361</v>
      </c>
      <c r="E67" s="78" t="s">
        <v>401</v>
      </c>
      <c r="F67" s="105">
        <v>72</v>
      </c>
      <c r="G67" s="106" t="s">
        <v>402</v>
      </c>
      <c r="H67" s="104" t="s">
        <v>403</v>
      </c>
      <c r="I67" s="107" t="s">
        <v>411</v>
      </c>
      <c r="J67" s="78" t="s">
        <v>405</v>
      </c>
      <c r="K67" s="78" t="s">
        <v>406</v>
      </c>
      <c r="L67" s="78" t="s">
        <v>407</v>
      </c>
      <c r="M67" s="104" t="s">
        <v>408</v>
      </c>
      <c r="N67" s="107">
        <v>1</v>
      </c>
    </row>
    <row r="68" spans="2:14" x14ac:dyDescent="0.25">
      <c r="B68" s="103" t="s">
        <v>140</v>
      </c>
      <c r="C68" s="103" t="s">
        <v>488</v>
      </c>
      <c r="D68" s="104">
        <v>1771</v>
      </c>
      <c r="E68" s="78" t="s">
        <v>401</v>
      </c>
      <c r="F68" s="105">
        <v>90</v>
      </c>
      <c r="G68" s="106" t="s">
        <v>402</v>
      </c>
      <c r="H68" s="104" t="s">
        <v>403</v>
      </c>
      <c r="I68" s="107" t="s">
        <v>411</v>
      </c>
      <c r="J68" s="78" t="s">
        <v>405</v>
      </c>
      <c r="K68" s="78" t="s">
        <v>406</v>
      </c>
      <c r="L68" s="78" t="s">
        <v>407</v>
      </c>
      <c r="M68" s="104" t="s">
        <v>408</v>
      </c>
      <c r="N68" s="107">
        <v>1</v>
      </c>
    </row>
    <row r="69" spans="2:14" x14ac:dyDescent="0.25">
      <c r="B69" s="103" t="s">
        <v>141</v>
      </c>
      <c r="C69" s="103" t="s">
        <v>489</v>
      </c>
      <c r="D69" s="104">
        <v>504</v>
      </c>
      <c r="E69" s="78" t="s">
        <v>401</v>
      </c>
      <c r="F69" s="105">
        <v>27</v>
      </c>
      <c r="G69" s="106" t="s">
        <v>402</v>
      </c>
      <c r="H69" s="104" t="s">
        <v>403</v>
      </c>
      <c r="I69" s="107" t="s">
        <v>411</v>
      </c>
      <c r="J69" s="78" t="s">
        <v>405</v>
      </c>
      <c r="K69" s="78" t="s">
        <v>406</v>
      </c>
      <c r="L69" s="78" t="s">
        <v>407</v>
      </c>
      <c r="M69" s="104" t="s">
        <v>408</v>
      </c>
      <c r="N69" s="107">
        <v>1</v>
      </c>
    </row>
    <row r="70" spans="2:14" x14ac:dyDescent="0.25">
      <c r="B70" s="103" t="s">
        <v>301</v>
      </c>
      <c r="C70" s="103" t="s">
        <v>490</v>
      </c>
      <c r="D70" s="104">
        <v>1418</v>
      </c>
      <c r="E70" s="78" t="s">
        <v>401</v>
      </c>
      <c r="F70" s="105">
        <f>3600*D70/(4186*20)</f>
        <v>60.974677496416625</v>
      </c>
      <c r="G70" s="106" t="s">
        <v>402</v>
      </c>
      <c r="H70" s="104" t="s">
        <v>403</v>
      </c>
      <c r="I70" s="107" t="s">
        <v>411</v>
      </c>
      <c r="J70" s="78" t="s">
        <v>405</v>
      </c>
      <c r="K70" s="78" t="s">
        <v>406</v>
      </c>
      <c r="L70" s="78" t="s">
        <v>407</v>
      </c>
      <c r="M70" s="104" t="s">
        <v>408</v>
      </c>
      <c r="N70" s="107">
        <v>1</v>
      </c>
    </row>
    <row r="71" spans="2:14" x14ac:dyDescent="0.25">
      <c r="B71" s="103" t="s">
        <v>142</v>
      </c>
      <c r="C71" s="103" t="s">
        <v>491</v>
      </c>
      <c r="D71" s="104">
        <v>864</v>
      </c>
      <c r="E71" s="78" t="s">
        <v>401</v>
      </c>
      <c r="F71" s="105">
        <v>54</v>
      </c>
      <c r="G71" s="106" t="s">
        <v>402</v>
      </c>
      <c r="H71" s="104" t="s">
        <v>403</v>
      </c>
      <c r="I71" s="107" t="s">
        <v>411</v>
      </c>
      <c r="J71" s="78" t="s">
        <v>405</v>
      </c>
      <c r="K71" s="78" t="s">
        <v>406</v>
      </c>
      <c r="L71" s="78" t="s">
        <v>407</v>
      </c>
      <c r="M71" s="104" t="s">
        <v>408</v>
      </c>
      <c r="N71" s="107">
        <v>1</v>
      </c>
    </row>
    <row r="72" spans="2:14" x14ac:dyDescent="0.25">
      <c r="B72" s="103" t="s">
        <v>143</v>
      </c>
      <c r="C72" s="103" t="s">
        <v>492</v>
      </c>
      <c r="D72" s="104">
        <v>1058</v>
      </c>
      <c r="E72" s="78" t="s">
        <v>401</v>
      </c>
      <c r="F72" s="105">
        <v>54</v>
      </c>
      <c r="G72" s="106" t="s">
        <v>402</v>
      </c>
      <c r="H72" s="104" t="s">
        <v>403</v>
      </c>
      <c r="I72" s="107" t="s">
        <v>411</v>
      </c>
      <c r="J72" s="78" t="s">
        <v>405</v>
      </c>
      <c r="K72" s="78" t="s">
        <v>406</v>
      </c>
      <c r="L72" s="78" t="s">
        <v>407</v>
      </c>
      <c r="M72" s="104" t="s">
        <v>408</v>
      </c>
      <c r="N72" s="107">
        <v>1</v>
      </c>
    </row>
    <row r="73" spans="2:14" x14ac:dyDescent="0.25">
      <c r="B73" s="103" t="s">
        <v>144</v>
      </c>
      <c r="C73" s="103" t="s">
        <v>493</v>
      </c>
      <c r="D73" s="104">
        <v>1846</v>
      </c>
      <c r="E73" s="78" t="s">
        <v>401</v>
      </c>
      <c r="F73" s="105">
        <v>108</v>
      </c>
      <c r="G73" s="106" t="s">
        <v>402</v>
      </c>
      <c r="H73" s="104" t="s">
        <v>403</v>
      </c>
      <c r="I73" s="107" t="s">
        <v>411</v>
      </c>
      <c r="J73" s="78" t="s">
        <v>405</v>
      </c>
      <c r="K73" s="78" t="s">
        <v>406</v>
      </c>
      <c r="L73" s="78" t="s">
        <v>407</v>
      </c>
      <c r="M73" s="104" t="s">
        <v>408</v>
      </c>
      <c r="N73" s="107">
        <v>1</v>
      </c>
    </row>
    <row r="74" spans="2:14" x14ac:dyDescent="0.25">
      <c r="B74" s="103" t="s">
        <v>145</v>
      </c>
      <c r="C74" s="103" t="s">
        <v>494</v>
      </c>
      <c r="D74" s="104">
        <v>1487</v>
      </c>
      <c r="E74" s="78" t="s">
        <v>401</v>
      </c>
      <c r="F74" s="105">
        <v>90</v>
      </c>
      <c r="G74" s="106" t="s">
        <v>402</v>
      </c>
      <c r="H74" s="104" t="s">
        <v>403</v>
      </c>
      <c r="I74" s="107" t="s">
        <v>411</v>
      </c>
      <c r="J74" s="78" t="s">
        <v>405</v>
      </c>
      <c r="K74" s="78" t="s">
        <v>406</v>
      </c>
      <c r="L74" s="78" t="s">
        <v>407</v>
      </c>
      <c r="M74" s="104" t="s">
        <v>408</v>
      </c>
      <c r="N74" s="107">
        <v>1</v>
      </c>
    </row>
    <row r="75" spans="2:14" x14ac:dyDescent="0.25">
      <c r="B75" s="103" t="s">
        <v>146</v>
      </c>
      <c r="C75" s="103" t="s">
        <v>495</v>
      </c>
      <c r="D75" s="104">
        <v>2012</v>
      </c>
      <c r="E75" s="78" t="s">
        <v>401</v>
      </c>
      <c r="F75" s="105">
        <v>108</v>
      </c>
      <c r="G75" s="106" t="s">
        <v>402</v>
      </c>
      <c r="H75" s="104" t="s">
        <v>403</v>
      </c>
      <c r="I75" s="107" t="s">
        <v>411</v>
      </c>
      <c r="J75" s="78" t="s">
        <v>405</v>
      </c>
      <c r="K75" s="78" t="s">
        <v>406</v>
      </c>
      <c r="L75" s="78" t="s">
        <v>407</v>
      </c>
      <c r="M75" s="104" t="s">
        <v>408</v>
      </c>
      <c r="N75" s="107">
        <v>1</v>
      </c>
    </row>
    <row r="76" spans="2:14" x14ac:dyDescent="0.25">
      <c r="B76" s="103" t="s">
        <v>147</v>
      </c>
      <c r="C76" s="103" t="s">
        <v>496</v>
      </c>
      <c r="D76" s="104">
        <v>1005</v>
      </c>
      <c r="E76" s="78" t="s">
        <v>401</v>
      </c>
      <c r="F76" s="105">
        <v>72</v>
      </c>
      <c r="G76" s="106" t="s">
        <v>402</v>
      </c>
      <c r="H76" s="104" t="s">
        <v>403</v>
      </c>
      <c r="I76" s="107" t="s">
        <v>411</v>
      </c>
      <c r="J76" s="78" t="s">
        <v>405</v>
      </c>
      <c r="K76" s="78" t="s">
        <v>406</v>
      </c>
      <c r="L76" s="78" t="s">
        <v>407</v>
      </c>
      <c r="M76" s="104" t="s">
        <v>408</v>
      </c>
      <c r="N76" s="107">
        <v>1</v>
      </c>
    </row>
    <row r="77" spans="2:14" x14ac:dyDescent="0.25">
      <c r="B77" s="103" t="s">
        <v>148</v>
      </c>
      <c r="C77" s="103" t="s">
        <v>497</v>
      </c>
      <c r="D77" s="104">
        <v>620</v>
      </c>
      <c r="E77" s="78" t="s">
        <v>401</v>
      </c>
      <c r="F77" s="105">
        <v>54</v>
      </c>
      <c r="G77" s="106" t="s">
        <v>402</v>
      </c>
      <c r="H77" s="104" t="s">
        <v>403</v>
      </c>
      <c r="I77" s="107" t="s">
        <v>411</v>
      </c>
      <c r="J77" s="78" t="s">
        <v>405</v>
      </c>
      <c r="K77" s="78" t="s">
        <v>406</v>
      </c>
      <c r="L77" s="78" t="s">
        <v>407</v>
      </c>
      <c r="M77" s="104" t="s">
        <v>408</v>
      </c>
      <c r="N77" s="107">
        <v>1</v>
      </c>
    </row>
    <row r="78" spans="2:14" x14ac:dyDescent="0.25">
      <c r="B78" s="103" t="s">
        <v>149</v>
      </c>
      <c r="C78" s="103" t="s">
        <v>498</v>
      </c>
      <c r="D78" s="104">
        <v>1197</v>
      </c>
      <c r="E78" s="78" t="s">
        <v>401</v>
      </c>
      <c r="F78" s="105">
        <v>90</v>
      </c>
      <c r="G78" s="106" t="s">
        <v>402</v>
      </c>
      <c r="H78" s="104" t="s">
        <v>403</v>
      </c>
      <c r="I78" s="107" t="s">
        <v>411</v>
      </c>
      <c r="J78" s="78" t="s">
        <v>405</v>
      </c>
      <c r="K78" s="78" t="s">
        <v>406</v>
      </c>
      <c r="L78" s="78" t="s">
        <v>407</v>
      </c>
      <c r="M78" s="104" t="s">
        <v>408</v>
      </c>
      <c r="N78" s="107">
        <v>1</v>
      </c>
    </row>
    <row r="79" spans="2:14" x14ac:dyDescent="0.25">
      <c r="B79" s="103" t="s">
        <v>302</v>
      </c>
      <c r="C79" s="103" t="s">
        <v>499</v>
      </c>
      <c r="D79" s="104">
        <v>3163</v>
      </c>
      <c r="E79" s="78" t="s">
        <v>401</v>
      </c>
      <c r="F79" s="105">
        <f>3600*D79/(4186*20)</f>
        <v>136.01051122790253</v>
      </c>
      <c r="G79" s="106" t="s">
        <v>402</v>
      </c>
      <c r="H79" s="104" t="s">
        <v>403</v>
      </c>
      <c r="I79" s="107" t="s">
        <v>404</v>
      </c>
      <c r="J79" s="78" t="s">
        <v>405</v>
      </c>
      <c r="K79" s="78" t="s">
        <v>406</v>
      </c>
      <c r="L79" s="78" t="s">
        <v>407</v>
      </c>
      <c r="M79" s="104" t="s">
        <v>408</v>
      </c>
      <c r="N79" s="107">
        <v>1</v>
      </c>
    </row>
    <row r="80" spans="2:14" x14ac:dyDescent="0.25">
      <c r="B80" s="103" t="s">
        <v>150</v>
      </c>
      <c r="C80" s="103" t="s">
        <v>500</v>
      </c>
      <c r="D80" s="104">
        <v>627</v>
      </c>
      <c r="E80" s="78" t="s">
        <v>401</v>
      </c>
      <c r="F80" s="105">
        <v>54</v>
      </c>
      <c r="G80" s="106" t="s">
        <v>402</v>
      </c>
      <c r="H80" s="104" t="s">
        <v>403</v>
      </c>
      <c r="I80" s="107" t="s">
        <v>411</v>
      </c>
      <c r="J80" s="78" t="s">
        <v>405</v>
      </c>
      <c r="K80" s="78" t="s">
        <v>406</v>
      </c>
      <c r="L80" s="78" t="s">
        <v>407</v>
      </c>
      <c r="M80" s="104" t="s">
        <v>408</v>
      </c>
      <c r="N80" s="107">
        <v>1</v>
      </c>
    </row>
    <row r="81" spans="2:14" x14ac:dyDescent="0.25">
      <c r="B81" s="103" t="s">
        <v>151</v>
      </c>
      <c r="C81" s="103" t="s">
        <v>501</v>
      </c>
      <c r="D81" s="104">
        <v>627</v>
      </c>
      <c r="E81" s="78" t="s">
        <v>401</v>
      </c>
      <c r="F81" s="105">
        <v>54</v>
      </c>
      <c r="G81" s="106" t="s">
        <v>402</v>
      </c>
      <c r="H81" s="104" t="s">
        <v>403</v>
      </c>
      <c r="I81" s="107" t="s">
        <v>411</v>
      </c>
      <c r="J81" s="78" t="s">
        <v>405</v>
      </c>
      <c r="K81" s="78" t="s">
        <v>406</v>
      </c>
      <c r="L81" s="78" t="s">
        <v>407</v>
      </c>
      <c r="M81" s="104" t="s">
        <v>408</v>
      </c>
      <c r="N81" s="107">
        <v>1</v>
      </c>
    </row>
    <row r="82" spans="2:14" x14ac:dyDescent="0.25">
      <c r="B82" s="103" t="s">
        <v>152</v>
      </c>
      <c r="C82" s="103" t="s">
        <v>502</v>
      </c>
      <c r="D82" s="104">
        <v>627</v>
      </c>
      <c r="E82" s="78" t="s">
        <v>401</v>
      </c>
      <c r="F82" s="105">
        <v>54</v>
      </c>
      <c r="G82" s="106" t="s">
        <v>402</v>
      </c>
      <c r="H82" s="104" t="s">
        <v>403</v>
      </c>
      <c r="I82" s="107" t="s">
        <v>411</v>
      </c>
      <c r="J82" s="78" t="s">
        <v>405</v>
      </c>
      <c r="K82" s="78" t="s">
        <v>406</v>
      </c>
      <c r="L82" s="78" t="s">
        <v>407</v>
      </c>
      <c r="M82" s="104" t="s">
        <v>408</v>
      </c>
      <c r="N82" s="107">
        <v>1</v>
      </c>
    </row>
    <row r="83" spans="2:14" x14ac:dyDescent="0.25">
      <c r="B83" s="103" t="s">
        <v>153</v>
      </c>
      <c r="C83" s="103" t="s">
        <v>503</v>
      </c>
      <c r="D83" s="104">
        <v>565</v>
      </c>
      <c r="E83" s="78" t="s">
        <v>401</v>
      </c>
      <c r="F83" s="105">
        <v>54</v>
      </c>
      <c r="G83" s="106" t="s">
        <v>402</v>
      </c>
      <c r="H83" s="104" t="s">
        <v>403</v>
      </c>
      <c r="I83" s="107" t="s">
        <v>411</v>
      </c>
      <c r="J83" s="78" t="s">
        <v>405</v>
      </c>
      <c r="K83" s="78" t="s">
        <v>406</v>
      </c>
      <c r="L83" s="78" t="s">
        <v>407</v>
      </c>
      <c r="M83" s="104" t="s">
        <v>408</v>
      </c>
      <c r="N83" s="107">
        <v>1</v>
      </c>
    </row>
    <row r="84" spans="2:14" x14ac:dyDescent="0.25">
      <c r="B84" s="103" t="s">
        <v>304</v>
      </c>
      <c r="C84" s="103" t="s">
        <v>504</v>
      </c>
      <c r="D84" s="104">
        <v>500</v>
      </c>
      <c r="E84" s="78" t="s">
        <v>401</v>
      </c>
      <c r="F84" s="105">
        <v>76</v>
      </c>
      <c r="G84" s="106" t="s">
        <v>402</v>
      </c>
      <c r="H84" s="104" t="s">
        <v>403</v>
      </c>
      <c r="I84" s="107" t="s">
        <v>411</v>
      </c>
      <c r="J84" s="78" t="s">
        <v>405</v>
      </c>
      <c r="K84" s="78" t="s">
        <v>406</v>
      </c>
      <c r="L84" s="78" t="s">
        <v>407</v>
      </c>
      <c r="M84" s="104" t="s">
        <v>408</v>
      </c>
      <c r="N84" s="107">
        <v>1</v>
      </c>
    </row>
    <row r="85" spans="2:14" x14ac:dyDescent="0.25">
      <c r="B85" s="103" t="s">
        <v>306</v>
      </c>
      <c r="C85" s="103" t="s">
        <v>505</v>
      </c>
      <c r="D85" s="104">
        <v>766</v>
      </c>
      <c r="E85" s="78" t="s">
        <v>401</v>
      </c>
      <c r="F85" s="105">
        <f>3600*D85/(4186*20)</f>
        <v>32.938365981844242</v>
      </c>
      <c r="G85" s="106" t="s">
        <v>402</v>
      </c>
      <c r="H85" s="104" t="s">
        <v>403</v>
      </c>
      <c r="I85" s="107" t="s">
        <v>411</v>
      </c>
      <c r="J85" s="78" t="s">
        <v>405</v>
      </c>
      <c r="K85" s="78" t="s">
        <v>406</v>
      </c>
      <c r="L85" s="78" t="s">
        <v>407</v>
      </c>
      <c r="M85" s="104" t="s">
        <v>408</v>
      </c>
      <c r="N85" s="107">
        <v>1</v>
      </c>
    </row>
    <row r="86" spans="2:14" x14ac:dyDescent="0.25">
      <c r="B86" s="103" t="s">
        <v>154</v>
      </c>
      <c r="C86" s="103" t="s">
        <v>506</v>
      </c>
      <c r="D86" s="104">
        <v>734</v>
      </c>
      <c r="E86" s="78" t="s">
        <v>401</v>
      </c>
      <c r="F86" s="105">
        <v>36</v>
      </c>
      <c r="G86" s="106" t="s">
        <v>402</v>
      </c>
      <c r="H86" s="104" t="s">
        <v>403</v>
      </c>
      <c r="I86" s="107" t="s">
        <v>411</v>
      </c>
      <c r="J86" s="78" t="s">
        <v>405</v>
      </c>
      <c r="K86" s="78" t="s">
        <v>406</v>
      </c>
      <c r="L86" s="78" t="s">
        <v>407</v>
      </c>
      <c r="M86" s="104" t="s">
        <v>408</v>
      </c>
      <c r="N86" s="107">
        <v>1</v>
      </c>
    </row>
    <row r="87" spans="2:14" x14ac:dyDescent="0.25">
      <c r="B87" s="103" t="s">
        <v>155</v>
      </c>
      <c r="C87" s="103" t="s">
        <v>507</v>
      </c>
      <c r="D87" s="104">
        <v>1150</v>
      </c>
      <c r="E87" s="78" t="s">
        <v>401</v>
      </c>
      <c r="F87" s="105">
        <v>76</v>
      </c>
      <c r="G87" s="106" t="s">
        <v>402</v>
      </c>
      <c r="H87" s="104" t="s">
        <v>403</v>
      </c>
      <c r="I87" s="107" t="s">
        <v>411</v>
      </c>
      <c r="J87" s="78" t="s">
        <v>405</v>
      </c>
      <c r="K87" s="78" t="s">
        <v>406</v>
      </c>
      <c r="L87" s="78" t="s">
        <v>407</v>
      </c>
      <c r="M87" s="104" t="s">
        <v>408</v>
      </c>
      <c r="N87" s="107">
        <v>1</v>
      </c>
    </row>
    <row r="88" spans="2:14" x14ac:dyDescent="0.25">
      <c r="B88" s="103" t="s">
        <v>161</v>
      </c>
      <c r="C88" s="103" t="s">
        <v>508</v>
      </c>
      <c r="D88" s="104">
        <v>1535</v>
      </c>
      <c r="E88" s="78" t="s">
        <v>401</v>
      </c>
      <c r="F88" s="105">
        <v>108</v>
      </c>
      <c r="G88" s="106" t="s">
        <v>402</v>
      </c>
      <c r="H88" s="104" t="s">
        <v>403</v>
      </c>
      <c r="I88" s="107" t="s">
        <v>411</v>
      </c>
      <c r="J88" s="78" t="s">
        <v>405</v>
      </c>
      <c r="K88" s="78" t="s">
        <v>406</v>
      </c>
      <c r="L88" s="78" t="s">
        <v>407</v>
      </c>
      <c r="M88" s="104" t="s">
        <v>408</v>
      </c>
      <c r="N88" s="107">
        <v>1</v>
      </c>
    </row>
    <row r="89" spans="2:14" x14ac:dyDescent="0.25">
      <c r="B89" s="103" t="s">
        <v>162</v>
      </c>
      <c r="C89" s="103" t="s">
        <v>509</v>
      </c>
      <c r="D89" s="104">
        <v>514</v>
      </c>
      <c r="E89" s="78" t="s">
        <v>401</v>
      </c>
      <c r="F89" s="105">
        <v>36</v>
      </c>
      <c r="G89" s="106" t="s">
        <v>402</v>
      </c>
      <c r="H89" s="104" t="s">
        <v>403</v>
      </c>
      <c r="I89" s="107" t="s">
        <v>411</v>
      </c>
      <c r="J89" s="78" t="s">
        <v>405</v>
      </c>
      <c r="K89" s="78" t="s">
        <v>406</v>
      </c>
      <c r="L89" s="78" t="s">
        <v>407</v>
      </c>
      <c r="M89" s="104" t="s">
        <v>408</v>
      </c>
      <c r="N89" s="107">
        <v>1</v>
      </c>
    </row>
    <row r="90" spans="2:14" x14ac:dyDescent="0.25">
      <c r="B90" s="103" t="s">
        <v>163</v>
      </c>
      <c r="C90" s="103" t="s">
        <v>510</v>
      </c>
      <c r="D90" s="104">
        <v>1318</v>
      </c>
      <c r="E90" s="78" t="s">
        <v>401</v>
      </c>
      <c r="F90" s="105">
        <v>72</v>
      </c>
      <c r="G90" s="106" t="s">
        <v>402</v>
      </c>
      <c r="H90" s="104" t="s">
        <v>403</v>
      </c>
      <c r="I90" s="107" t="s">
        <v>411</v>
      </c>
      <c r="J90" s="78" t="s">
        <v>405</v>
      </c>
      <c r="K90" s="78" t="s">
        <v>406</v>
      </c>
      <c r="L90" s="78" t="s">
        <v>407</v>
      </c>
      <c r="M90" s="104" t="s">
        <v>408</v>
      </c>
      <c r="N90" s="107">
        <v>1</v>
      </c>
    </row>
    <row r="91" spans="2:14" x14ac:dyDescent="0.25">
      <c r="B91" s="103" t="s">
        <v>308</v>
      </c>
      <c r="C91" s="103" t="s">
        <v>511</v>
      </c>
      <c r="D91" s="104">
        <v>3163</v>
      </c>
      <c r="E91" s="78" t="s">
        <v>401</v>
      </c>
      <c r="F91" s="105">
        <f>3600*D91/(4186*20)</f>
        <v>136.01051122790253</v>
      </c>
      <c r="G91" s="106" t="s">
        <v>402</v>
      </c>
      <c r="H91" s="104" t="s">
        <v>403</v>
      </c>
      <c r="I91" s="107" t="s">
        <v>404</v>
      </c>
      <c r="J91" s="78" t="s">
        <v>405</v>
      </c>
      <c r="K91" s="78" t="s">
        <v>406</v>
      </c>
      <c r="L91" s="78" t="s">
        <v>407</v>
      </c>
      <c r="M91" s="104" t="s">
        <v>408</v>
      </c>
      <c r="N91" s="107">
        <v>2</v>
      </c>
    </row>
    <row r="92" spans="2:14" x14ac:dyDescent="0.25">
      <c r="B92" s="103" t="s">
        <v>164</v>
      </c>
      <c r="C92" s="103" t="s">
        <v>512</v>
      </c>
      <c r="D92" s="104">
        <v>2512</v>
      </c>
      <c r="E92" s="78" t="s">
        <v>401</v>
      </c>
      <c r="F92" s="105">
        <v>144</v>
      </c>
      <c r="G92" s="106" t="s">
        <v>402</v>
      </c>
      <c r="H92" s="104" t="s">
        <v>403</v>
      </c>
      <c r="I92" s="107" t="s">
        <v>404</v>
      </c>
      <c r="J92" s="78" t="s">
        <v>405</v>
      </c>
      <c r="K92" s="78" t="s">
        <v>406</v>
      </c>
      <c r="L92" s="78" t="s">
        <v>407</v>
      </c>
      <c r="M92" s="104" t="s">
        <v>408</v>
      </c>
      <c r="N92" s="107">
        <v>1</v>
      </c>
    </row>
    <row r="93" spans="2:14" x14ac:dyDescent="0.25">
      <c r="B93" s="103" t="s">
        <v>309</v>
      </c>
      <c r="C93" s="103" t="s">
        <v>513</v>
      </c>
      <c r="D93" s="104">
        <v>461</v>
      </c>
      <c r="E93" s="78" t="s">
        <v>401</v>
      </c>
      <c r="F93" s="105">
        <f>3600*D93/(4186*20)</f>
        <v>19.823220258002866</v>
      </c>
      <c r="G93" s="106" t="s">
        <v>402</v>
      </c>
      <c r="H93" s="104" t="s">
        <v>403</v>
      </c>
      <c r="I93" s="107" t="s">
        <v>411</v>
      </c>
      <c r="J93" s="78" t="s">
        <v>405</v>
      </c>
      <c r="K93" s="78" t="s">
        <v>406</v>
      </c>
      <c r="L93" s="78" t="s">
        <v>407</v>
      </c>
      <c r="M93" s="104" t="s">
        <v>408</v>
      </c>
      <c r="N93" s="107">
        <v>1</v>
      </c>
    </row>
    <row r="94" spans="2:14" x14ac:dyDescent="0.25">
      <c r="B94" s="103" t="s">
        <v>165</v>
      </c>
      <c r="C94" s="103" t="s">
        <v>514</v>
      </c>
      <c r="D94" s="104">
        <v>2100</v>
      </c>
      <c r="E94" s="78" t="s">
        <v>401</v>
      </c>
      <c r="F94" s="105">
        <v>144</v>
      </c>
      <c r="G94" s="106" t="s">
        <v>402</v>
      </c>
      <c r="H94" s="104" t="s">
        <v>403</v>
      </c>
      <c r="I94" s="107" t="s">
        <v>404</v>
      </c>
      <c r="J94" s="78" t="s">
        <v>405</v>
      </c>
      <c r="K94" s="78" t="s">
        <v>406</v>
      </c>
      <c r="L94" s="78" t="s">
        <v>407</v>
      </c>
      <c r="M94" s="104" t="s">
        <v>408</v>
      </c>
      <c r="N94" s="107">
        <v>1</v>
      </c>
    </row>
    <row r="95" spans="2:14" x14ac:dyDescent="0.25">
      <c r="B95" s="103" t="s">
        <v>311</v>
      </c>
      <c r="C95" s="103" t="s">
        <v>515</v>
      </c>
      <c r="D95" s="104">
        <v>792</v>
      </c>
      <c r="E95" s="78" t="s">
        <v>401</v>
      </c>
      <c r="F95" s="105">
        <f>3600*D95/(4186*20)</f>
        <v>34.056378404204494</v>
      </c>
      <c r="G95" s="106" t="s">
        <v>402</v>
      </c>
      <c r="H95" s="104" t="s">
        <v>403</v>
      </c>
      <c r="I95" s="107" t="s">
        <v>411</v>
      </c>
      <c r="J95" s="78" t="s">
        <v>405</v>
      </c>
      <c r="K95" s="78" t="s">
        <v>406</v>
      </c>
      <c r="L95" s="78" t="s">
        <v>407</v>
      </c>
      <c r="M95" s="104" t="s">
        <v>408</v>
      </c>
      <c r="N95" s="107">
        <v>1</v>
      </c>
    </row>
    <row r="96" spans="2:14" x14ac:dyDescent="0.25">
      <c r="B96" s="103" t="s">
        <v>166</v>
      </c>
      <c r="C96" s="103" t="s">
        <v>516</v>
      </c>
      <c r="D96" s="104">
        <v>865</v>
      </c>
      <c r="E96" s="78" t="s">
        <v>401</v>
      </c>
      <c r="F96" s="105">
        <v>54</v>
      </c>
      <c r="G96" s="106" t="s">
        <v>402</v>
      </c>
      <c r="H96" s="104" t="s">
        <v>403</v>
      </c>
      <c r="I96" s="107" t="s">
        <v>411</v>
      </c>
      <c r="J96" s="78" t="s">
        <v>405</v>
      </c>
      <c r="K96" s="78" t="s">
        <v>406</v>
      </c>
      <c r="L96" s="78" t="s">
        <v>407</v>
      </c>
      <c r="M96" s="104" t="s">
        <v>408</v>
      </c>
      <c r="N96" s="107">
        <v>1</v>
      </c>
    </row>
    <row r="97" spans="2:14" x14ac:dyDescent="0.25">
      <c r="B97" s="103" t="s">
        <v>167</v>
      </c>
      <c r="C97" s="103" t="s">
        <v>517</v>
      </c>
      <c r="D97" s="104">
        <v>2026</v>
      </c>
      <c r="E97" s="78" t="s">
        <v>401</v>
      </c>
      <c r="F97" s="105">
        <v>126</v>
      </c>
      <c r="G97" s="106" t="s">
        <v>402</v>
      </c>
      <c r="H97" s="104" t="s">
        <v>403</v>
      </c>
      <c r="I97" s="107" t="s">
        <v>404</v>
      </c>
      <c r="J97" s="78" t="s">
        <v>405</v>
      </c>
      <c r="K97" s="78" t="s">
        <v>406</v>
      </c>
      <c r="L97" s="78" t="s">
        <v>407</v>
      </c>
      <c r="M97" s="104" t="s">
        <v>408</v>
      </c>
      <c r="N97" s="107">
        <v>1</v>
      </c>
    </row>
    <row r="98" spans="2:14" x14ac:dyDescent="0.25">
      <c r="B98" s="109" t="s">
        <v>518</v>
      </c>
      <c r="C98" s="109" t="s">
        <v>519</v>
      </c>
      <c r="D98" s="110">
        <v>140279</v>
      </c>
      <c r="E98" s="82" t="s">
        <v>401</v>
      </c>
      <c r="F98" s="105">
        <f>3600*D98/(4186*20)</f>
        <v>6032.0640229335886</v>
      </c>
      <c r="G98" s="111" t="s">
        <v>465</v>
      </c>
      <c r="H98" s="110" t="s">
        <v>403</v>
      </c>
      <c r="I98" s="112" t="s">
        <v>520</v>
      </c>
      <c r="J98" s="82" t="s">
        <v>467</v>
      </c>
      <c r="K98" s="82" t="s">
        <v>468</v>
      </c>
      <c r="L98" s="82" t="s">
        <v>407</v>
      </c>
      <c r="M98" s="104" t="s">
        <v>408</v>
      </c>
      <c r="N98" s="112">
        <v>1</v>
      </c>
    </row>
    <row r="99" spans="2:14" x14ac:dyDescent="0.25">
      <c r="B99" s="103" t="s">
        <v>168</v>
      </c>
      <c r="C99" s="103" t="s">
        <v>521</v>
      </c>
      <c r="D99" s="104">
        <v>1536</v>
      </c>
      <c r="E99" s="78" t="s">
        <v>401</v>
      </c>
      <c r="F99" s="105">
        <v>108</v>
      </c>
      <c r="G99" s="106" t="s">
        <v>402</v>
      </c>
      <c r="H99" s="104" t="s">
        <v>403</v>
      </c>
      <c r="I99" s="107" t="s">
        <v>411</v>
      </c>
      <c r="J99" s="78" t="s">
        <v>405</v>
      </c>
      <c r="K99" s="78" t="s">
        <v>406</v>
      </c>
      <c r="L99" s="78" t="s">
        <v>407</v>
      </c>
      <c r="M99" s="104" t="s">
        <v>408</v>
      </c>
      <c r="N99" s="107">
        <v>1</v>
      </c>
    </row>
    <row r="100" spans="2:14" x14ac:dyDescent="0.25">
      <c r="B100" s="103" t="s">
        <v>169</v>
      </c>
      <c r="C100" s="103" t="s">
        <v>522</v>
      </c>
      <c r="D100" s="104">
        <v>391</v>
      </c>
      <c r="E100" s="78" t="s">
        <v>401</v>
      </c>
      <c r="F100" s="105">
        <v>27</v>
      </c>
      <c r="G100" s="106" t="s">
        <v>402</v>
      </c>
      <c r="H100" s="104" t="s">
        <v>403</v>
      </c>
      <c r="I100" s="107" t="s">
        <v>411</v>
      </c>
      <c r="J100" s="78" t="s">
        <v>405</v>
      </c>
      <c r="K100" s="78" t="s">
        <v>406</v>
      </c>
      <c r="L100" s="78" t="s">
        <v>407</v>
      </c>
      <c r="M100" s="104" t="s">
        <v>408</v>
      </c>
      <c r="N100" s="107">
        <v>1</v>
      </c>
    </row>
    <row r="101" spans="2:14" x14ac:dyDescent="0.25">
      <c r="B101" s="103" t="s">
        <v>170</v>
      </c>
      <c r="C101" s="103" t="s">
        <v>523</v>
      </c>
      <c r="D101" s="104">
        <v>1846</v>
      </c>
      <c r="E101" s="78" t="s">
        <v>401</v>
      </c>
      <c r="F101" s="105">
        <v>126</v>
      </c>
      <c r="G101" s="106" t="s">
        <v>402</v>
      </c>
      <c r="H101" s="104" t="s">
        <v>403</v>
      </c>
      <c r="I101" s="107" t="s">
        <v>404</v>
      </c>
      <c r="J101" s="78" t="s">
        <v>405</v>
      </c>
      <c r="K101" s="78" t="s">
        <v>406</v>
      </c>
      <c r="L101" s="78" t="s">
        <v>407</v>
      </c>
      <c r="M101" s="104" t="s">
        <v>408</v>
      </c>
      <c r="N101" s="107">
        <v>1</v>
      </c>
    </row>
    <row r="102" spans="2:14" x14ac:dyDescent="0.25">
      <c r="B102" s="103" t="s">
        <v>171</v>
      </c>
      <c r="C102" s="103" t="s">
        <v>524</v>
      </c>
      <c r="D102" s="104">
        <v>1076</v>
      </c>
      <c r="E102" s="78" t="s">
        <v>401</v>
      </c>
      <c r="F102" s="105">
        <v>72</v>
      </c>
      <c r="G102" s="106" t="s">
        <v>402</v>
      </c>
      <c r="H102" s="104" t="s">
        <v>403</v>
      </c>
      <c r="I102" s="107" t="s">
        <v>411</v>
      </c>
      <c r="J102" s="78" t="s">
        <v>405</v>
      </c>
      <c r="K102" s="78" t="s">
        <v>406</v>
      </c>
      <c r="L102" s="78" t="s">
        <v>407</v>
      </c>
      <c r="M102" s="104" t="s">
        <v>408</v>
      </c>
      <c r="N102" s="107">
        <v>1</v>
      </c>
    </row>
    <row r="103" spans="2:14" x14ac:dyDescent="0.25">
      <c r="B103" s="103" t="s">
        <v>172</v>
      </c>
      <c r="C103" s="103" t="s">
        <v>525</v>
      </c>
      <c r="D103" s="104">
        <v>1839</v>
      </c>
      <c r="E103" s="78" t="s">
        <v>401</v>
      </c>
      <c r="F103" s="105">
        <v>126</v>
      </c>
      <c r="G103" s="106" t="s">
        <v>402</v>
      </c>
      <c r="H103" s="104" t="s">
        <v>403</v>
      </c>
      <c r="I103" s="107" t="s">
        <v>404</v>
      </c>
      <c r="J103" s="78" t="s">
        <v>405</v>
      </c>
      <c r="K103" s="78" t="s">
        <v>406</v>
      </c>
      <c r="L103" s="78" t="s">
        <v>407</v>
      </c>
      <c r="M103" s="104" t="s">
        <v>408</v>
      </c>
      <c r="N103" s="107">
        <v>1</v>
      </c>
    </row>
    <row r="104" spans="2:14" x14ac:dyDescent="0.25">
      <c r="B104" s="103" t="s">
        <v>314</v>
      </c>
      <c r="C104" s="103" t="s">
        <v>526</v>
      </c>
      <c r="D104" s="104">
        <v>1283</v>
      </c>
      <c r="E104" s="78" t="s">
        <v>401</v>
      </c>
      <c r="F104" s="105">
        <f>3600*D104/(4186*20)</f>
        <v>55.16961299569995</v>
      </c>
      <c r="G104" s="106" t="s">
        <v>402</v>
      </c>
      <c r="H104" s="104" t="s">
        <v>403</v>
      </c>
      <c r="I104" s="107" t="s">
        <v>411</v>
      </c>
      <c r="J104" s="78" t="s">
        <v>405</v>
      </c>
      <c r="K104" s="78" t="s">
        <v>406</v>
      </c>
      <c r="L104" s="78" t="s">
        <v>407</v>
      </c>
      <c r="M104" s="104" t="s">
        <v>408</v>
      </c>
      <c r="N104" s="107">
        <v>1</v>
      </c>
    </row>
    <row r="105" spans="2:14" x14ac:dyDescent="0.25">
      <c r="B105" s="103" t="s">
        <v>173</v>
      </c>
      <c r="C105" s="103" t="s">
        <v>527</v>
      </c>
      <c r="D105" s="104">
        <v>1603</v>
      </c>
      <c r="E105" s="78" t="s">
        <v>401</v>
      </c>
      <c r="F105" s="105">
        <v>108</v>
      </c>
      <c r="G105" s="106" t="s">
        <v>402</v>
      </c>
      <c r="H105" s="104" t="s">
        <v>403</v>
      </c>
      <c r="I105" s="107" t="s">
        <v>411</v>
      </c>
      <c r="J105" s="78" t="s">
        <v>405</v>
      </c>
      <c r="K105" s="78" t="s">
        <v>406</v>
      </c>
      <c r="L105" s="78" t="s">
        <v>407</v>
      </c>
      <c r="M105" s="104" t="s">
        <v>408</v>
      </c>
      <c r="N105" s="107">
        <v>1</v>
      </c>
    </row>
    <row r="106" spans="2:14" x14ac:dyDescent="0.25">
      <c r="B106" s="103" t="s">
        <v>174</v>
      </c>
      <c r="C106" s="103" t="s">
        <v>528</v>
      </c>
      <c r="D106" s="104">
        <v>1256</v>
      </c>
      <c r="E106" s="78" t="s">
        <v>401</v>
      </c>
      <c r="F106" s="105">
        <v>90</v>
      </c>
      <c r="G106" s="106" t="s">
        <v>402</v>
      </c>
      <c r="H106" s="104" t="s">
        <v>403</v>
      </c>
      <c r="I106" s="107" t="s">
        <v>411</v>
      </c>
      <c r="J106" s="78" t="s">
        <v>405</v>
      </c>
      <c r="K106" s="78" t="s">
        <v>406</v>
      </c>
      <c r="L106" s="78" t="s">
        <v>407</v>
      </c>
      <c r="M106" s="104" t="s">
        <v>408</v>
      </c>
      <c r="N106" s="107">
        <v>1</v>
      </c>
    </row>
    <row r="107" spans="2:14" x14ac:dyDescent="0.25">
      <c r="B107" s="103" t="s">
        <v>315</v>
      </c>
      <c r="C107" s="103" t="s">
        <v>529</v>
      </c>
      <c r="D107" s="104">
        <v>1667</v>
      </c>
      <c r="E107" s="78" t="s">
        <v>401</v>
      </c>
      <c r="F107" s="105">
        <f>3600*D107/(4186*20)</f>
        <v>71.681796464405167</v>
      </c>
      <c r="G107" s="106" t="s">
        <v>402</v>
      </c>
      <c r="H107" s="104" t="s">
        <v>403</v>
      </c>
      <c r="I107" s="107" t="s">
        <v>411</v>
      </c>
      <c r="J107" s="78" t="s">
        <v>405</v>
      </c>
      <c r="K107" s="78" t="s">
        <v>406</v>
      </c>
      <c r="L107" s="78" t="s">
        <v>407</v>
      </c>
      <c r="M107" s="104" t="s">
        <v>408</v>
      </c>
      <c r="N107" s="107">
        <v>2</v>
      </c>
    </row>
    <row r="108" spans="2:14" x14ac:dyDescent="0.25">
      <c r="B108" s="103" t="s">
        <v>175</v>
      </c>
      <c r="C108" s="103" t="s">
        <v>530</v>
      </c>
      <c r="D108" s="104">
        <v>908</v>
      </c>
      <c r="E108" s="78" t="s">
        <v>401</v>
      </c>
      <c r="F108" s="105">
        <v>36</v>
      </c>
      <c r="G108" s="106" t="s">
        <v>402</v>
      </c>
      <c r="H108" s="104" t="s">
        <v>403</v>
      </c>
      <c r="I108" s="107" t="s">
        <v>411</v>
      </c>
      <c r="J108" s="78" t="s">
        <v>405</v>
      </c>
      <c r="K108" s="78" t="s">
        <v>406</v>
      </c>
      <c r="L108" s="78" t="s">
        <v>407</v>
      </c>
      <c r="M108" s="104" t="s">
        <v>408</v>
      </c>
      <c r="N108" s="107">
        <v>1</v>
      </c>
    </row>
    <row r="109" spans="2:14" x14ac:dyDescent="0.25">
      <c r="B109" s="103" t="s">
        <v>176</v>
      </c>
      <c r="C109" s="103" t="s">
        <v>531</v>
      </c>
      <c r="D109" s="104">
        <v>1779</v>
      </c>
      <c r="E109" s="78" t="s">
        <v>401</v>
      </c>
      <c r="F109" s="105">
        <v>108</v>
      </c>
      <c r="G109" s="106" t="s">
        <v>402</v>
      </c>
      <c r="H109" s="104" t="s">
        <v>403</v>
      </c>
      <c r="I109" s="107" t="s">
        <v>411</v>
      </c>
      <c r="J109" s="78" t="s">
        <v>405</v>
      </c>
      <c r="K109" s="78" t="s">
        <v>406</v>
      </c>
      <c r="L109" s="78" t="s">
        <v>407</v>
      </c>
      <c r="M109" s="104" t="s">
        <v>408</v>
      </c>
      <c r="N109" s="107">
        <v>1</v>
      </c>
    </row>
    <row r="110" spans="2:14" x14ac:dyDescent="0.25">
      <c r="B110" s="103" t="s">
        <v>177</v>
      </c>
      <c r="C110" s="103" t="s">
        <v>532</v>
      </c>
      <c r="D110" s="104">
        <v>968</v>
      </c>
      <c r="E110" s="78" t="s">
        <v>401</v>
      </c>
      <c r="F110" s="105">
        <v>54</v>
      </c>
      <c r="G110" s="106" t="s">
        <v>402</v>
      </c>
      <c r="H110" s="104" t="s">
        <v>403</v>
      </c>
      <c r="I110" s="107" t="s">
        <v>411</v>
      </c>
      <c r="J110" s="78" t="s">
        <v>405</v>
      </c>
      <c r="K110" s="78" t="s">
        <v>406</v>
      </c>
      <c r="L110" s="78" t="s">
        <v>407</v>
      </c>
      <c r="M110" s="104" t="s">
        <v>408</v>
      </c>
      <c r="N110" s="107">
        <v>1</v>
      </c>
    </row>
    <row r="111" spans="2:14" x14ac:dyDescent="0.25">
      <c r="B111" s="103" t="s">
        <v>178</v>
      </c>
      <c r="C111" s="103" t="s">
        <v>533</v>
      </c>
      <c r="D111" s="104">
        <v>2101</v>
      </c>
      <c r="E111" s="78" t="s">
        <v>401</v>
      </c>
      <c r="F111" s="105">
        <v>144</v>
      </c>
      <c r="G111" s="106" t="s">
        <v>402</v>
      </c>
      <c r="H111" s="104" t="s">
        <v>403</v>
      </c>
      <c r="I111" s="107" t="s">
        <v>404</v>
      </c>
      <c r="J111" s="78" t="s">
        <v>405</v>
      </c>
      <c r="K111" s="78" t="s">
        <v>406</v>
      </c>
      <c r="L111" s="78" t="s">
        <v>407</v>
      </c>
      <c r="M111" s="104" t="s">
        <v>408</v>
      </c>
      <c r="N111" s="107">
        <v>1</v>
      </c>
    </row>
    <row r="112" spans="2:14" x14ac:dyDescent="0.25">
      <c r="B112" s="103" t="s">
        <v>179</v>
      </c>
      <c r="C112" s="103" t="s">
        <v>534</v>
      </c>
      <c r="D112" s="104">
        <v>1653</v>
      </c>
      <c r="E112" s="78" t="s">
        <v>401</v>
      </c>
      <c r="F112" s="105">
        <v>72</v>
      </c>
      <c r="G112" s="106" t="s">
        <v>402</v>
      </c>
      <c r="H112" s="104" t="s">
        <v>403</v>
      </c>
      <c r="I112" s="107" t="s">
        <v>411</v>
      </c>
      <c r="J112" s="78" t="s">
        <v>405</v>
      </c>
      <c r="K112" s="78" t="s">
        <v>406</v>
      </c>
      <c r="L112" s="78" t="s">
        <v>407</v>
      </c>
      <c r="M112" s="104" t="s">
        <v>408</v>
      </c>
      <c r="N112" s="107">
        <v>1</v>
      </c>
    </row>
    <row r="113" spans="2:14" x14ac:dyDescent="0.25">
      <c r="B113" s="103" t="s">
        <v>535</v>
      </c>
      <c r="C113" s="103" t="s">
        <v>536</v>
      </c>
      <c r="D113" s="104">
        <v>1795</v>
      </c>
      <c r="E113" s="78" t="s">
        <v>401</v>
      </c>
      <c r="F113" s="105">
        <f>3600*D113/(4186*20)</f>
        <v>77.185857620640235</v>
      </c>
      <c r="G113" s="106" t="s">
        <v>402</v>
      </c>
      <c r="H113" s="104" t="s">
        <v>403</v>
      </c>
      <c r="I113" s="107" t="s">
        <v>411</v>
      </c>
      <c r="J113" s="78" t="s">
        <v>405</v>
      </c>
      <c r="K113" s="78" t="s">
        <v>406</v>
      </c>
      <c r="L113" s="78" t="s">
        <v>407</v>
      </c>
      <c r="M113" s="104" t="s">
        <v>408</v>
      </c>
      <c r="N113" s="107">
        <v>1</v>
      </c>
    </row>
    <row r="114" spans="2:14" x14ac:dyDescent="0.25">
      <c r="B114" s="103" t="s">
        <v>180</v>
      </c>
      <c r="C114" s="103" t="s">
        <v>537</v>
      </c>
      <c r="D114" s="104">
        <v>1762</v>
      </c>
      <c r="E114" s="78" t="s">
        <v>401</v>
      </c>
      <c r="F114" s="105">
        <v>63</v>
      </c>
      <c r="G114" s="106" t="s">
        <v>402</v>
      </c>
      <c r="H114" s="104" t="s">
        <v>403</v>
      </c>
      <c r="I114" s="107" t="s">
        <v>411</v>
      </c>
      <c r="J114" s="78" t="s">
        <v>405</v>
      </c>
      <c r="K114" s="78" t="s">
        <v>406</v>
      </c>
      <c r="L114" s="78" t="s">
        <v>407</v>
      </c>
      <c r="M114" s="104" t="s">
        <v>408</v>
      </c>
      <c r="N114" s="107">
        <v>1</v>
      </c>
    </row>
    <row r="115" spans="2:14" x14ac:dyDescent="0.25">
      <c r="B115" s="103" t="s">
        <v>181</v>
      </c>
      <c r="C115" s="103" t="s">
        <v>538</v>
      </c>
      <c r="D115" s="104">
        <v>1838</v>
      </c>
      <c r="E115" s="78" t="s">
        <v>401</v>
      </c>
      <c r="F115" s="105">
        <v>90</v>
      </c>
      <c r="G115" s="106" t="s">
        <v>402</v>
      </c>
      <c r="H115" s="104" t="s">
        <v>403</v>
      </c>
      <c r="I115" s="107" t="s">
        <v>411</v>
      </c>
      <c r="J115" s="78" t="s">
        <v>405</v>
      </c>
      <c r="K115" s="78" t="s">
        <v>406</v>
      </c>
      <c r="L115" s="78" t="s">
        <v>407</v>
      </c>
      <c r="M115" s="104" t="s">
        <v>408</v>
      </c>
      <c r="N115" s="107">
        <v>1</v>
      </c>
    </row>
    <row r="116" spans="2:14" x14ac:dyDescent="0.25">
      <c r="B116" s="103" t="s">
        <v>320</v>
      </c>
      <c r="C116" s="103" t="s">
        <v>539</v>
      </c>
      <c r="D116" s="104">
        <v>768</v>
      </c>
      <c r="E116" s="78" t="s">
        <v>401</v>
      </c>
      <c r="F116" s="105">
        <f>3600*D116/(4186*20)</f>
        <v>33.024366937410413</v>
      </c>
      <c r="G116" s="106" t="s">
        <v>402</v>
      </c>
      <c r="H116" s="104" t="s">
        <v>403</v>
      </c>
      <c r="I116" s="107" t="s">
        <v>411</v>
      </c>
      <c r="J116" s="78" t="s">
        <v>405</v>
      </c>
      <c r="K116" s="78" t="s">
        <v>406</v>
      </c>
      <c r="L116" s="78" t="s">
        <v>407</v>
      </c>
      <c r="M116" s="104" t="s">
        <v>408</v>
      </c>
      <c r="N116" s="107">
        <v>1</v>
      </c>
    </row>
    <row r="117" spans="2:14" ht="45" x14ac:dyDescent="0.25">
      <c r="B117" s="108" t="s">
        <v>540</v>
      </c>
      <c r="C117" s="103" t="s">
        <v>541</v>
      </c>
      <c r="D117" s="104">
        <v>3067</v>
      </c>
      <c r="E117" s="78" t="s">
        <v>401</v>
      </c>
      <c r="F117" s="105">
        <v>189</v>
      </c>
      <c r="G117" s="106" t="s">
        <v>402</v>
      </c>
      <c r="H117" s="104" t="s">
        <v>403</v>
      </c>
      <c r="I117" s="107" t="s">
        <v>404</v>
      </c>
      <c r="J117" s="78" t="s">
        <v>405</v>
      </c>
      <c r="K117" s="78" t="s">
        <v>406</v>
      </c>
      <c r="L117" s="78" t="s">
        <v>407</v>
      </c>
      <c r="M117" s="104" t="s">
        <v>408</v>
      </c>
      <c r="N117" s="107">
        <v>1</v>
      </c>
    </row>
    <row r="118" spans="2:14" x14ac:dyDescent="0.25">
      <c r="B118" s="103" t="s">
        <v>323</v>
      </c>
      <c r="C118" s="103" t="s">
        <v>542</v>
      </c>
      <c r="D118" s="104">
        <v>1008</v>
      </c>
      <c r="E118" s="78" t="s">
        <v>401</v>
      </c>
      <c r="F118" s="105">
        <f>3600*D118/(4186*20)</f>
        <v>43.34448160535117</v>
      </c>
      <c r="G118" s="106" t="s">
        <v>402</v>
      </c>
      <c r="H118" s="104" t="s">
        <v>403</v>
      </c>
      <c r="I118" s="107" t="s">
        <v>411</v>
      </c>
      <c r="J118" s="78" t="s">
        <v>405</v>
      </c>
      <c r="K118" s="78" t="s">
        <v>406</v>
      </c>
      <c r="L118" s="78" t="s">
        <v>407</v>
      </c>
      <c r="M118" s="104" t="s">
        <v>408</v>
      </c>
      <c r="N118" s="107">
        <v>1</v>
      </c>
    </row>
    <row r="119" spans="2:14" x14ac:dyDescent="0.25">
      <c r="B119" s="103" t="s">
        <v>106</v>
      </c>
      <c r="C119" s="103" t="s">
        <v>543</v>
      </c>
      <c r="D119" s="104">
        <v>752</v>
      </c>
      <c r="E119" s="78" t="s">
        <v>401</v>
      </c>
      <c r="F119" s="105">
        <v>54</v>
      </c>
      <c r="G119" s="106" t="s">
        <v>402</v>
      </c>
      <c r="H119" s="104" t="s">
        <v>403</v>
      </c>
      <c r="I119" s="107" t="s">
        <v>411</v>
      </c>
      <c r="J119" s="78" t="s">
        <v>405</v>
      </c>
      <c r="K119" s="78" t="s">
        <v>406</v>
      </c>
      <c r="L119" s="78" t="s">
        <v>407</v>
      </c>
      <c r="M119" s="104" t="s">
        <v>408</v>
      </c>
      <c r="N119" s="107">
        <v>1</v>
      </c>
    </row>
    <row r="120" spans="2:14" x14ac:dyDescent="0.25">
      <c r="B120" s="103" t="s">
        <v>107</v>
      </c>
      <c r="C120" s="103" t="s">
        <v>544</v>
      </c>
      <c r="D120" s="104">
        <v>2228</v>
      </c>
      <c r="E120" s="78" t="s">
        <v>401</v>
      </c>
      <c r="F120" s="105">
        <v>99</v>
      </c>
      <c r="G120" s="106" t="s">
        <v>402</v>
      </c>
      <c r="H120" s="104" t="s">
        <v>403</v>
      </c>
      <c r="I120" s="107" t="s">
        <v>411</v>
      </c>
      <c r="J120" s="78" t="s">
        <v>405</v>
      </c>
      <c r="K120" s="78" t="s">
        <v>406</v>
      </c>
      <c r="L120" s="78" t="s">
        <v>407</v>
      </c>
      <c r="M120" s="104" t="s">
        <v>408</v>
      </c>
      <c r="N120" s="107">
        <v>1</v>
      </c>
    </row>
    <row r="121" spans="2:14" x14ac:dyDescent="0.25">
      <c r="B121" s="103" t="s">
        <v>108</v>
      </c>
      <c r="C121" s="103" t="s">
        <v>545</v>
      </c>
      <c r="D121" s="104">
        <v>751</v>
      </c>
      <c r="E121" s="78" t="s">
        <v>401</v>
      </c>
      <c r="F121" s="105">
        <v>36</v>
      </c>
      <c r="G121" s="106" t="s">
        <v>402</v>
      </c>
      <c r="H121" s="104" t="s">
        <v>403</v>
      </c>
      <c r="I121" s="107" t="s">
        <v>411</v>
      </c>
      <c r="J121" s="78" t="s">
        <v>405</v>
      </c>
      <c r="K121" s="78" t="s">
        <v>406</v>
      </c>
      <c r="L121" s="78" t="s">
        <v>407</v>
      </c>
      <c r="M121" s="104" t="s">
        <v>408</v>
      </c>
      <c r="N121" s="107">
        <v>1</v>
      </c>
    </row>
    <row r="122" spans="2:14" x14ac:dyDescent="0.25">
      <c r="B122" s="103" t="s">
        <v>109</v>
      </c>
      <c r="C122" s="103" t="s">
        <v>546</v>
      </c>
      <c r="D122" s="104">
        <v>822</v>
      </c>
      <c r="E122" s="78" t="s">
        <v>401</v>
      </c>
      <c r="F122" s="105">
        <v>36</v>
      </c>
      <c r="G122" s="106" t="s">
        <v>402</v>
      </c>
      <c r="H122" s="104" t="s">
        <v>403</v>
      </c>
      <c r="I122" s="107" t="s">
        <v>411</v>
      </c>
      <c r="J122" s="78" t="s">
        <v>405</v>
      </c>
      <c r="K122" s="78" t="s">
        <v>406</v>
      </c>
      <c r="L122" s="78" t="s">
        <v>407</v>
      </c>
      <c r="M122" s="104" t="s">
        <v>408</v>
      </c>
      <c r="N122" s="107">
        <v>1</v>
      </c>
    </row>
    <row r="123" spans="2:14" ht="30" x14ac:dyDescent="0.25">
      <c r="B123" s="108" t="s">
        <v>547</v>
      </c>
      <c r="C123" s="103" t="s">
        <v>548</v>
      </c>
      <c r="D123" s="104">
        <f>1498*2</f>
        <v>2996</v>
      </c>
      <c r="E123" s="78" t="s">
        <v>401</v>
      </c>
      <c r="F123" s="105">
        <f>3600*D123/(4186*20)</f>
        <v>128.8294314381271</v>
      </c>
      <c r="G123" s="106" t="s">
        <v>402</v>
      </c>
      <c r="H123" s="104" t="s">
        <v>403</v>
      </c>
      <c r="I123" s="107" t="s">
        <v>404</v>
      </c>
      <c r="J123" s="78" t="s">
        <v>405</v>
      </c>
      <c r="K123" s="78" t="s">
        <v>406</v>
      </c>
      <c r="L123" s="78" t="s">
        <v>407</v>
      </c>
      <c r="M123" s="104" t="s">
        <v>408</v>
      </c>
      <c r="N123" s="107">
        <v>1</v>
      </c>
    </row>
    <row r="124" spans="2:14" x14ac:dyDescent="0.25">
      <c r="B124" s="103" t="s">
        <v>110</v>
      </c>
      <c r="C124" s="103" t="s">
        <v>549</v>
      </c>
      <c r="D124" s="104">
        <v>1923</v>
      </c>
      <c r="E124" s="78" t="s">
        <v>401</v>
      </c>
      <c r="F124" s="105">
        <v>81</v>
      </c>
      <c r="G124" s="106" t="s">
        <v>402</v>
      </c>
      <c r="H124" s="104" t="s">
        <v>403</v>
      </c>
      <c r="I124" s="107" t="s">
        <v>411</v>
      </c>
      <c r="J124" s="78" t="s">
        <v>405</v>
      </c>
      <c r="K124" s="78" t="s">
        <v>406</v>
      </c>
      <c r="L124" s="78" t="s">
        <v>407</v>
      </c>
      <c r="M124" s="104" t="s">
        <v>408</v>
      </c>
      <c r="N124" s="107">
        <v>1</v>
      </c>
    </row>
    <row r="125" spans="2:14" ht="45" x14ac:dyDescent="0.25">
      <c r="B125" s="108" t="s">
        <v>550</v>
      </c>
      <c r="C125" s="103" t="s">
        <v>551</v>
      </c>
      <c r="D125" s="104">
        <v>1671</v>
      </c>
      <c r="E125" s="78" t="s">
        <v>401</v>
      </c>
      <c r="F125" s="105">
        <f>3600*D125/(4186*20)</f>
        <v>71.853798375537508</v>
      </c>
      <c r="G125" s="106" t="s">
        <v>402</v>
      </c>
      <c r="H125" s="104" t="s">
        <v>403</v>
      </c>
      <c r="I125" s="107" t="s">
        <v>411</v>
      </c>
      <c r="J125" s="78" t="s">
        <v>405</v>
      </c>
      <c r="K125" s="78" t="s">
        <v>406</v>
      </c>
      <c r="L125" s="78" t="s">
        <v>407</v>
      </c>
      <c r="M125" s="104" t="s">
        <v>408</v>
      </c>
      <c r="N125" s="107">
        <v>1</v>
      </c>
    </row>
    <row r="126" spans="2:14" x14ac:dyDescent="0.25">
      <c r="B126" s="103" t="s">
        <v>111</v>
      </c>
      <c r="C126" s="103" t="s">
        <v>552</v>
      </c>
      <c r="D126" s="104">
        <v>700</v>
      </c>
      <c r="E126" s="78" t="s">
        <v>401</v>
      </c>
      <c r="F126" s="105">
        <v>36</v>
      </c>
      <c r="G126" s="106" t="s">
        <v>402</v>
      </c>
      <c r="H126" s="104" t="s">
        <v>403</v>
      </c>
      <c r="I126" s="107" t="s">
        <v>411</v>
      </c>
      <c r="J126" s="78" t="s">
        <v>405</v>
      </c>
      <c r="K126" s="78" t="s">
        <v>406</v>
      </c>
      <c r="L126" s="78" t="s">
        <v>407</v>
      </c>
      <c r="M126" s="104" t="s">
        <v>408</v>
      </c>
      <c r="N126" s="107">
        <v>1</v>
      </c>
    </row>
    <row r="127" spans="2:14" x14ac:dyDescent="0.25">
      <c r="B127" s="103" t="s">
        <v>112</v>
      </c>
      <c r="C127" s="103" t="s">
        <v>553</v>
      </c>
      <c r="D127" s="104">
        <v>1711</v>
      </c>
      <c r="E127" s="78" t="s">
        <v>401</v>
      </c>
      <c r="F127" s="105">
        <v>72</v>
      </c>
      <c r="G127" s="106" t="s">
        <v>402</v>
      </c>
      <c r="H127" s="104" t="s">
        <v>403</v>
      </c>
      <c r="I127" s="107" t="s">
        <v>411</v>
      </c>
      <c r="J127" s="78" t="s">
        <v>405</v>
      </c>
      <c r="K127" s="78" t="s">
        <v>406</v>
      </c>
      <c r="L127" s="78" t="s">
        <v>407</v>
      </c>
      <c r="M127" s="104" t="s">
        <v>408</v>
      </c>
      <c r="N127" s="107">
        <v>1</v>
      </c>
    </row>
    <row r="128" spans="2:14" ht="60" x14ac:dyDescent="0.25">
      <c r="B128" s="108" t="s">
        <v>554</v>
      </c>
      <c r="C128" s="103" t="s">
        <v>555</v>
      </c>
      <c r="D128" s="104">
        <v>670</v>
      </c>
      <c r="E128" s="78" t="s">
        <v>401</v>
      </c>
      <c r="F128" s="105">
        <f>3600*D128/(4186*20)</f>
        <v>28.810320114667942</v>
      </c>
      <c r="G128" s="106" t="s">
        <v>402</v>
      </c>
      <c r="H128" s="104" t="s">
        <v>403</v>
      </c>
      <c r="I128" s="107" t="s">
        <v>411</v>
      </c>
      <c r="J128" s="78" t="s">
        <v>405</v>
      </c>
      <c r="K128" s="78" t="s">
        <v>406</v>
      </c>
      <c r="L128" s="78" t="s">
        <v>407</v>
      </c>
      <c r="M128" s="104" t="s">
        <v>408</v>
      </c>
      <c r="N128" s="107">
        <v>1</v>
      </c>
    </row>
    <row r="129" spans="2:14" ht="45" x14ac:dyDescent="0.25">
      <c r="B129" s="108" t="s">
        <v>556</v>
      </c>
      <c r="C129" s="103" t="s">
        <v>557</v>
      </c>
      <c r="D129" s="104">
        <v>468</v>
      </c>
      <c r="E129" s="78" t="s">
        <v>401</v>
      </c>
      <c r="F129" s="105">
        <f>3600*D129/(4186*20)</f>
        <v>20.124223602484474</v>
      </c>
      <c r="G129" s="106" t="s">
        <v>402</v>
      </c>
      <c r="H129" s="104" t="s">
        <v>403</v>
      </c>
      <c r="I129" s="107" t="s">
        <v>411</v>
      </c>
      <c r="J129" s="78" t="s">
        <v>405</v>
      </c>
      <c r="K129" s="78" t="s">
        <v>406</v>
      </c>
      <c r="L129" s="78" t="s">
        <v>407</v>
      </c>
      <c r="M129" s="104" t="s">
        <v>408</v>
      </c>
      <c r="N129" s="107">
        <v>1</v>
      </c>
    </row>
    <row r="130" spans="2:14" x14ac:dyDescent="0.25">
      <c r="B130" s="103" t="s">
        <v>350</v>
      </c>
      <c r="C130" s="103" t="s">
        <v>558</v>
      </c>
      <c r="D130" s="104">
        <v>160</v>
      </c>
      <c r="E130" s="78" t="s">
        <v>401</v>
      </c>
      <c r="F130" s="105">
        <f>3600*D130/(4186*20)</f>
        <v>6.8800764452938363</v>
      </c>
      <c r="G130" s="106" t="s">
        <v>402</v>
      </c>
      <c r="H130" s="104" t="s">
        <v>403</v>
      </c>
      <c r="I130" s="107" t="s">
        <v>411</v>
      </c>
      <c r="J130" s="78" t="s">
        <v>405</v>
      </c>
      <c r="K130" s="78" t="s">
        <v>406</v>
      </c>
      <c r="L130" s="78" t="s">
        <v>407</v>
      </c>
      <c r="M130" s="104" t="s">
        <v>408</v>
      </c>
      <c r="N130" s="107">
        <v>1</v>
      </c>
    </row>
    <row r="131" spans="2:14" x14ac:dyDescent="0.25">
      <c r="B131" s="103" t="s">
        <v>352</v>
      </c>
      <c r="C131" s="103" t="s">
        <v>559</v>
      </c>
      <c r="D131" s="104">
        <v>336</v>
      </c>
      <c r="E131" s="78" t="s">
        <v>401</v>
      </c>
      <c r="F131" s="105">
        <f>3600*D131/(4186*20)</f>
        <v>14.448160535117056</v>
      </c>
      <c r="G131" s="106" t="s">
        <v>402</v>
      </c>
      <c r="H131" s="104" t="s">
        <v>403</v>
      </c>
      <c r="I131" s="107" t="s">
        <v>411</v>
      </c>
      <c r="J131" s="78" t="s">
        <v>405</v>
      </c>
      <c r="K131" s="78" t="s">
        <v>406</v>
      </c>
      <c r="L131" s="78" t="s">
        <v>407</v>
      </c>
      <c r="M131" s="104" t="s">
        <v>408</v>
      </c>
      <c r="N131" s="107">
        <v>1</v>
      </c>
    </row>
    <row r="132" spans="2:14" x14ac:dyDescent="0.25">
      <c r="B132" s="103" t="s">
        <v>354</v>
      </c>
      <c r="C132" s="103" t="s">
        <v>560</v>
      </c>
      <c r="D132" s="104">
        <v>345</v>
      </c>
      <c r="E132" s="78" t="s">
        <v>401</v>
      </c>
      <c r="F132" s="105">
        <f t="shared" ref="F132:F159" si="2">3600*D132/(4186*20)</f>
        <v>14.835164835164836</v>
      </c>
      <c r="G132" s="106" t="s">
        <v>402</v>
      </c>
      <c r="H132" s="104" t="s">
        <v>403</v>
      </c>
      <c r="I132" s="107" t="s">
        <v>411</v>
      </c>
      <c r="J132" s="78" t="s">
        <v>405</v>
      </c>
      <c r="K132" s="78" t="s">
        <v>406</v>
      </c>
      <c r="L132" s="78" t="s">
        <v>407</v>
      </c>
      <c r="M132" s="104" t="s">
        <v>408</v>
      </c>
      <c r="N132" s="107">
        <v>1</v>
      </c>
    </row>
    <row r="133" spans="2:14" x14ac:dyDescent="0.25">
      <c r="B133" s="103" t="s">
        <v>113</v>
      </c>
      <c r="C133" s="103" t="s">
        <v>561</v>
      </c>
      <c r="D133" s="104">
        <v>1418</v>
      </c>
      <c r="E133" s="78" t="s">
        <v>401</v>
      </c>
      <c r="F133" s="105">
        <v>63</v>
      </c>
      <c r="G133" s="106" t="s">
        <v>402</v>
      </c>
      <c r="H133" s="104" t="s">
        <v>403</v>
      </c>
      <c r="I133" s="107" t="s">
        <v>411</v>
      </c>
      <c r="J133" s="78" t="s">
        <v>405</v>
      </c>
      <c r="K133" s="78" t="s">
        <v>406</v>
      </c>
      <c r="L133" s="78" t="s">
        <v>407</v>
      </c>
      <c r="M133" s="104" t="s">
        <v>408</v>
      </c>
      <c r="N133" s="107">
        <v>1</v>
      </c>
    </row>
    <row r="134" spans="2:14" x14ac:dyDescent="0.25">
      <c r="B134" s="103" t="s">
        <v>562</v>
      </c>
      <c r="C134" s="103" t="s">
        <v>563</v>
      </c>
      <c r="D134" s="104">
        <v>21838</v>
      </c>
      <c r="E134" s="78" t="s">
        <v>401</v>
      </c>
      <c r="F134" s="105">
        <f t="shared" si="2"/>
        <v>939.04443382704255</v>
      </c>
      <c r="G134" s="106" t="s">
        <v>564</v>
      </c>
      <c r="H134" s="104" t="s">
        <v>403</v>
      </c>
      <c r="I134" s="107" t="s">
        <v>444</v>
      </c>
      <c r="J134" s="78" t="s">
        <v>405</v>
      </c>
      <c r="K134" s="78" t="s">
        <v>406</v>
      </c>
      <c r="L134" s="78" t="s">
        <v>407</v>
      </c>
      <c r="M134" s="104" t="s">
        <v>408</v>
      </c>
      <c r="N134" s="107">
        <v>1</v>
      </c>
    </row>
    <row r="135" spans="2:14" x14ac:dyDescent="0.25">
      <c r="B135" s="103" t="s">
        <v>562</v>
      </c>
      <c r="C135" s="103" t="s">
        <v>565</v>
      </c>
      <c r="D135" s="104">
        <v>20949</v>
      </c>
      <c r="E135" s="78" t="s">
        <v>401</v>
      </c>
      <c r="F135" s="105">
        <f t="shared" si="2"/>
        <v>900.81700907787865</v>
      </c>
      <c r="G135" s="106" t="s">
        <v>564</v>
      </c>
      <c r="H135" s="104" t="s">
        <v>403</v>
      </c>
      <c r="I135" s="107" t="s">
        <v>444</v>
      </c>
      <c r="J135" s="78" t="s">
        <v>405</v>
      </c>
      <c r="K135" s="78" t="s">
        <v>406</v>
      </c>
      <c r="L135" s="78" t="s">
        <v>407</v>
      </c>
      <c r="M135" s="104" t="s">
        <v>408</v>
      </c>
      <c r="N135" s="107">
        <v>1</v>
      </c>
    </row>
    <row r="136" spans="2:14" x14ac:dyDescent="0.25">
      <c r="B136" s="103" t="s">
        <v>114</v>
      </c>
      <c r="C136" s="103" t="s">
        <v>566</v>
      </c>
      <c r="D136" s="104">
        <v>1660</v>
      </c>
      <c r="E136" s="78" t="s">
        <v>401</v>
      </c>
      <c r="F136" s="105">
        <v>240</v>
      </c>
      <c r="G136" s="106" t="s">
        <v>402</v>
      </c>
      <c r="H136" s="104" t="s">
        <v>403</v>
      </c>
      <c r="I136" s="107" t="s">
        <v>404</v>
      </c>
      <c r="J136" s="78" t="s">
        <v>405</v>
      </c>
      <c r="K136" s="78" t="s">
        <v>406</v>
      </c>
      <c r="L136" s="78" t="s">
        <v>407</v>
      </c>
      <c r="M136" s="104" t="s">
        <v>408</v>
      </c>
      <c r="N136" s="107">
        <v>1</v>
      </c>
    </row>
    <row r="137" spans="2:14" ht="105" x14ac:dyDescent="0.25">
      <c r="B137" s="108" t="s">
        <v>567</v>
      </c>
      <c r="C137" s="103" t="s">
        <v>568</v>
      </c>
      <c r="D137" s="104">
        <v>2156</v>
      </c>
      <c r="E137" s="78" t="s">
        <v>401</v>
      </c>
      <c r="F137" s="105">
        <f t="shared" si="2"/>
        <v>92.709030100334445</v>
      </c>
      <c r="G137" s="106" t="s">
        <v>402</v>
      </c>
      <c r="H137" s="104" t="s">
        <v>403</v>
      </c>
      <c r="I137" s="107" t="s">
        <v>411</v>
      </c>
      <c r="J137" s="78" t="s">
        <v>405</v>
      </c>
      <c r="K137" s="78" t="s">
        <v>406</v>
      </c>
      <c r="L137" s="78" t="s">
        <v>407</v>
      </c>
      <c r="M137" s="104" t="s">
        <v>408</v>
      </c>
      <c r="N137" s="107">
        <v>1</v>
      </c>
    </row>
    <row r="138" spans="2:14" x14ac:dyDescent="0.25">
      <c r="B138" s="103" t="s">
        <v>363</v>
      </c>
      <c r="C138" s="103" t="s">
        <v>569</v>
      </c>
      <c r="D138" s="104">
        <v>1590</v>
      </c>
      <c r="E138" s="78" t="s">
        <v>401</v>
      </c>
      <c r="F138" s="105">
        <f t="shared" si="2"/>
        <v>68.370759675107507</v>
      </c>
      <c r="G138" s="106" t="s">
        <v>402</v>
      </c>
      <c r="H138" s="104" t="s">
        <v>403</v>
      </c>
      <c r="I138" s="107" t="s">
        <v>411</v>
      </c>
      <c r="J138" s="78" t="s">
        <v>405</v>
      </c>
      <c r="K138" s="78" t="s">
        <v>406</v>
      </c>
      <c r="L138" s="78" t="s">
        <v>407</v>
      </c>
      <c r="M138" s="104" t="s">
        <v>408</v>
      </c>
      <c r="N138" s="107">
        <v>1</v>
      </c>
    </row>
    <row r="139" spans="2:14" x14ac:dyDescent="0.25">
      <c r="B139" s="103" t="s">
        <v>365</v>
      </c>
      <c r="C139" s="103" t="s">
        <v>570</v>
      </c>
      <c r="D139" s="104">
        <v>1407</v>
      </c>
      <c r="E139" s="78" t="s">
        <v>401</v>
      </c>
      <c r="F139" s="105">
        <f t="shared" si="2"/>
        <v>60.501672240802677</v>
      </c>
      <c r="G139" s="106" t="s">
        <v>402</v>
      </c>
      <c r="H139" s="104" t="s">
        <v>403</v>
      </c>
      <c r="I139" s="107" t="s">
        <v>411</v>
      </c>
      <c r="J139" s="78" t="s">
        <v>405</v>
      </c>
      <c r="K139" s="78" t="s">
        <v>406</v>
      </c>
      <c r="L139" s="78" t="s">
        <v>407</v>
      </c>
      <c r="M139" s="104" t="s">
        <v>408</v>
      </c>
      <c r="N139" s="107">
        <v>1</v>
      </c>
    </row>
    <row r="140" spans="2:14" x14ac:dyDescent="0.25">
      <c r="B140" s="103" t="s">
        <v>571</v>
      </c>
      <c r="C140" s="103" t="s">
        <v>572</v>
      </c>
      <c r="D140" s="104">
        <v>18581</v>
      </c>
      <c r="E140" s="78" t="s">
        <v>401</v>
      </c>
      <c r="F140" s="105">
        <v>1022</v>
      </c>
      <c r="G140" s="106" t="s">
        <v>402</v>
      </c>
      <c r="H140" s="104" t="s">
        <v>403</v>
      </c>
      <c r="I140" s="107" t="s">
        <v>444</v>
      </c>
      <c r="J140" s="78" t="s">
        <v>405</v>
      </c>
      <c r="K140" s="78" t="s">
        <v>406</v>
      </c>
      <c r="L140" s="78" t="s">
        <v>407</v>
      </c>
      <c r="M140" s="104" t="s">
        <v>408</v>
      </c>
      <c r="N140" s="107">
        <v>1</v>
      </c>
    </row>
    <row r="141" spans="2:14" x14ac:dyDescent="0.25">
      <c r="B141" s="103" t="s">
        <v>369</v>
      </c>
      <c r="C141" s="103" t="s">
        <v>573</v>
      </c>
      <c r="D141" s="104">
        <v>537</v>
      </c>
      <c r="E141" s="78" t="s">
        <v>401</v>
      </c>
      <c r="F141" s="105">
        <f t="shared" si="2"/>
        <v>23.091256569517441</v>
      </c>
      <c r="G141" s="106" t="s">
        <v>402</v>
      </c>
      <c r="H141" s="104" t="s">
        <v>403</v>
      </c>
      <c r="I141" s="107" t="s">
        <v>411</v>
      </c>
      <c r="J141" s="78" t="s">
        <v>405</v>
      </c>
      <c r="K141" s="78" t="s">
        <v>406</v>
      </c>
      <c r="L141" s="78" t="s">
        <v>407</v>
      </c>
      <c r="M141" s="104" t="s">
        <v>408</v>
      </c>
      <c r="N141" s="107">
        <v>1</v>
      </c>
    </row>
    <row r="142" spans="2:14" x14ac:dyDescent="0.25">
      <c r="B142" s="103" t="s">
        <v>371</v>
      </c>
      <c r="C142" s="103" t="s">
        <v>574</v>
      </c>
      <c r="D142" s="104">
        <v>1525</v>
      </c>
      <c r="E142" s="78" t="s">
        <v>401</v>
      </c>
      <c r="F142" s="105">
        <f t="shared" si="2"/>
        <v>65.575728619206885</v>
      </c>
      <c r="G142" s="106" t="s">
        <v>402</v>
      </c>
      <c r="H142" s="104" t="s">
        <v>403</v>
      </c>
      <c r="I142" s="107" t="s">
        <v>411</v>
      </c>
      <c r="J142" s="78" t="s">
        <v>405</v>
      </c>
      <c r="K142" s="78" t="s">
        <v>406</v>
      </c>
      <c r="L142" s="78" t="s">
        <v>407</v>
      </c>
      <c r="M142" s="104" t="s">
        <v>408</v>
      </c>
      <c r="N142" s="107">
        <v>1</v>
      </c>
    </row>
    <row r="143" spans="2:14" x14ac:dyDescent="0.25">
      <c r="B143" s="103" t="s">
        <v>373</v>
      </c>
      <c r="C143" s="103" t="s">
        <v>575</v>
      </c>
      <c r="D143" s="104">
        <v>1513</v>
      </c>
      <c r="E143" s="78" t="s">
        <v>401</v>
      </c>
      <c r="F143" s="105">
        <f t="shared" si="2"/>
        <v>65.059722885809848</v>
      </c>
      <c r="G143" s="106" t="s">
        <v>402</v>
      </c>
      <c r="H143" s="104" t="s">
        <v>403</v>
      </c>
      <c r="I143" s="107" t="s">
        <v>411</v>
      </c>
      <c r="J143" s="78" t="s">
        <v>405</v>
      </c>
      <c r="K143" s="78" t="s">
        <v>406</v>
      </c>
      <c r="L143" s="78" t="s">
        <v>407</v>
      </c>
      <c r="M143" s="104" t="s">
        <v>408</v>
      </c>
      <c r="N143" s="107">
        <v>1</v>
      </c>
    </row>
    <row r="144" spans="2:14" x14ac:dyDescent="0.25">
      <c r="B144" s="103" t="s">
        <v>576</v>
      </c>
      <c r="C144" s="103" t="s">
        <v>577</v>
      </c>
      <c r="D144" s="104">
        <v>62413</v>
      </c>
      <c r="E144" s="78" t="s">
        <v>401</v>
      </c>
      <c r="F144" s="105">
        <f t="shared" si="2"/>
        <v>2683.7888198757764</v>
      </c>
      <c r="G144" s="106" t="s">
        <v>578</v>
      </c>
      <c r="H144" s="104" t="s">
        <v>403</v>
      </c>
      <c r="I144" s="107" t="s">
        <v>579</v>
      </c>
      <c r="J144" s="78" t="s">
        <v>405</v>
      </c>
      <c r="K144" s="78" t="s">
        <v>406</v>
      </c>
      <c r="L144" s="78" t="s">
        <v>407</v>
      </c>
      <c r="M144" s="104" t="s">
        <v>408</v>
      </c>
      <c r="N144" s="107">
        <v>1</v>
      </c>
    </row>
    <row r="145" spans="2:14" x14ac:dyDescent="0.25">
      <c r="B145" s="103" t="s">
        <v>576</v>
      </c>
      <c r="C145" s="103" t="s">
        <v>580</v>
      </c>
      <c r="D145" s="104">
        <v>41700</v>
      </c>
      <c r="E145" s="78" t="s">
        <v>401</v>
      </c>
      <c r="F145" s="105">
        <f t="shared" si="2"/>
        <v>1793.1199235547062</v>
      </c>
      <c r="G145" s="106" t="s">
        <v>581</v>
      </c>
      <c r="H145" s="104" t="s">
        <v>403</v>
      </c>
      <c r="I145" s="107" t="s">
        <v>582</v>
      </c>
      <c r="J145" s="78" t="s">
        <v>405</v>
      </c>
      <c r="K145" s="78" t="s">
        <v>406</v>
      </c>
      <c r="L145" s="78" t="s">
        <v>407</v>
      </c>
      <c r="M145" s="104" t="s">
        <v>408</v>
      </c>
      <c r="N145" s="107">
        <v>1</v>
      </c>
    </row>
    <row r="146" spans="2:14" x14ac:dyDescent="0.25">
      <c r="B146" s="103" t="s">
        <v>576</v>
      </c>
      <c r="C146" s="103" t="s">
        <v>583</v>
      </c>
      <c r="D146" s="104">
        <v>33126</v>
      </c>
      <c r="E146" s="78" t="s">
        <v>401</v>
      </c>
      <c r="F146" s="105">
        <f t="shared" si="2"/>
        <v>1424.4338270425228</v>
      </c>
      <c r="G146" s="106" t="s">
        <v>581</v>
      </c>
      <c r="H146" s="104" t="s">
        <v>403</v>
      </c>
      <c r="I146" s="107" t="s">
        <v>582</v>
      </c>
      <c r="J146" s="78" t="s">
        <v>405</v>
      </c>
      <c r="K146" s="78" t="s">
        <v>406</v>
      </c>
      <c r="L146" s="78" t="s">
        <v>407</v>
      </c>
      <c r="M146" s="104" t="s">
        <v>408</v>
      </c>
      <c r="N146" s="107">
        <v>1</v>
      </c>
    </row>
    <row r="147" spans="2:14" x14ac:dyDescent="0.25">
      <c r="B147" s="103" t="s">
        <v>115</v>
      </c>
      <c r="C147" s="103" t="s">
        <v>584</v>
      </c>
      <c r="D147" s="104">
        <v>1543</v>
      </c>
      <c r="E147" s="78" t="s">
        <v>401</v>
      </c>
      <c r="F147" s="105">
        <v>76</v>
      </c>
      <c r="G147" s="106" t="s">
        <v>402</v>
      </c>
      <c r="H147" s="104" t="s">
        <v>403</v>
      </c>
      <c r="I147" s="107" t="s">
        <v>411</v>
      </c>
      <c r="J147" s="78" t="s">
        <v>405</v>
      </c>
      <c r="K147" s="78" t="s">
        <v>406</v>
      </c>
      <c r="L147" s="78" t="s">
        <v>407</v>
      </c>
      <c r="M147" s="104" t="s">
        <v>408</v>
      </c>
      <c r="N147" s="107">
        <v>1</v>
      </c>
    </row>
    <row r="148" spans="2:14" x14ac:dyDescent="0.25">
      <c r="B148" s="103" t="s">
        <v>117</v>
      </c>
      <c r="C148" s="103" t="s">
        <v>585</v>
      </c>
      <c r="D148" s="104">
        <v>11762</v>
      </c>
      <c r="E148" s="78" t="s">
        <v>401</v>
      </c>
      <c r="F148" s="105">
        <v>540</v>
      </c>
      <c r="G148" s="106" t="s">
        <v>443</v>
      </c>
      <c r="H148" s="104" t="s">
        <v>403</v>
      </c>
      <c r="I148" s="107" t="s">
        <v>444</v>
      </c>
      <c r="J148" s="78" t="s">
        <v>405</v>
      </c>
      <c r="K148" s="78" t="s">
        <v>406</v>
      </c>
      <c r="L148" s="78" t="s">
        <v>407</v>
      </c>
      <c r="M148" s="104" t="s">
        <v>408</v>
      </c>
      <c r="N148" s="107">
        <v>1</v>
      </c>
    </row>
    <row r="149" spans="2:14" x14ac:dyDescent="0.25">
      <c r="B149" s="103" t="s">
        <v>118</v>
      </c>
      <c r="C149" s="103" t="s">
        <v>586</v>
      </c>
      <c r="D149" s="104">
        <v>2355</v>
      </c>
      <c r="E149" s="78" t="s">
        <v>401</v>
      </c>
      <c r="F149" s="105">
        <v>112</v>
      </c>
      <c r="G149" s="106" t="s">
        <v>402</v>
      </c>
      <c r="H149" s="104" t="s">
        <v>403</v>
      </c>
      <c r="I149" s="107" t="s">
        <v>411</v>
      </c>
      <c r="J149" s="78" t="s">
        <v>405</v>
      </c>
      <c r="K149" s="78" t="s">
        <v>406</v>
      </c>
      <c r="L149" s="78" t="s">
        <v>407</v>
      </c>
      <c r="M149" s="104" t="s">
        <v>408</v>
      </c>
      <c r="N149" s="107">
        <v>1</v>
      </c>
    </row>
    <row r="150" spans="2:14" x14ac:dyDescent="0.25">
      <c r="B150" s="103" t="s">
        <v>119</v>
      </c>
      <c r="C150" s="103" t="s">
        <v>587</v>
      </c>
      <c r="D150" s="104">
        <v>2053</v>
      </c>
      <c r="E150" s="78" t="s">
        <v>401</v>
      </c>
      <c r="F150" s="105">
        <v>263</v>
      </c>
      <c r="G150" s="106" t="s">
        <v>402</v>
      </c>
      <c r="H150" s="104" t="s">
        <v>403</v>
      </c>
      <c r="I150" s="107" t="s">
        <v>439</v>
      </c>
      <c r="J150" s="78" t="s">
        <v>405</v>
      </c>
      <c r="K150" s="78" t="s">
        <v>406</v>
      </c>
      <c r="L150" s="78" t="s">
        <v>407</v>
      </c>
      <c r="M150" s="104" t="s">
        <v>408</v>
      </c>
      <c r="N150" s="107">
        <v>1</v>
      </c>
    </row>
    <row r="151" spans="2:14" x14ac:dyDescent="0.25">
      <c r="B151" s="103" t="s">
        <v>377</v>
      </c>
      <c r="C151" s="103" t="s">
        <v>588</v>
      </c>
      <c r="D151" s="104">
        <v>1162</v>
      </c>
      <c r="E151" s="78" t="s">
        <v>401</v>
      </c>
      <c r="F151" s="105">
        <f t="shared" si="2"/>
        <v>49.96655518394649</v>
      </c>
      <c r="G151" s="106" t="s">
        <v>402</v>
      </c>
      <c r="H151" s="104" t="s">
        <v>403</v>
      </c>
      <c r="I151" s="107" t="s">
        <v>411</v>
      </c>
      <c r="J151" s="78" t="s">
        <v>405</v>
      </c>
      <c r="K151" s="78" t="s">
        <v>406</v>
      </c>
      <c r="L151" s="78" t="s">
        <v>407</v>
      </c>
      <c r="M151" s="104" t="s">
        <v>408</v>
      </c>
      <c r="N151" s="107">
        <v>1</v>
      </c>
    </row>
    <row r="152" spans="2:14" x14ac:dyDescent="0.25">
      <c r="B152" s="103" t="s">
        <v>380</v>
      </c>
      <c r="C152" s="103" t="s">
        <v>589</v>
      </c>
      <c r="D152" s="104">
        <v>739</v>
      </c>
      <c r="E152" s="78" t="s">
        <v>401</v>
      </c>
      <c r="F152" s="105">
        <f t="shared" si="2"/>
        <v>31.777353081700909</v>
      </c>
      <c r="G152" s="106" t="s">
        <v>402</v>
      </c>
      <c r="H152" s="104" t="s">
        <v>403</v>
      </c>
      <c r="I152" s="107" t="s">
        <v>411</v>
      </c>
      <c r="J152" s="78" t="s">
        <v>405</v>
      </c>
      <c r="K152" s="78" t="s">
        <v>406</v>
      </c>
      <c r="L152" s="78" t="s">
        <v>407</v>
      </c>
      <c r="M152" s="104" t="s">
        <v>408</v>
      </c>
      <c r="N152" s="107">
        <v>1</v>
      </c>
    </row>
    <row r="153" spans="2:14" x14ac:dyDescent="0.25">
      <c r="B153" s="103" t="s">
        <v>382</v>
      </c>
      <c r="C153" s="103" t="s">
        <v>590</v>
      </c>
      <c r="D153" s="104">
        <v>591</v>
      </c>
      <c r="E153" s="78" t="s">
        <v>401</v>
      </c>
      <c r="F153" s="105">
        <f t="shared" si="2"/>
        <v>25.413282369804108</v>
      </c>
      <c r="G153" s="106" t="s">
        <v>402</v>
      </c>
      <c r="H153" s="104" t="s">
        <v>403</v>
      </c>
      <c r="I153" s="107" t="s">
        <v>411</v>
      </c>
      <c r="J153" s="78" t="s">
        <v>405</v>
      </c>
      <c r="K153" s="78" t="s">
        <v>406</v>
      </c>
      <c r="L153" s="78" t="s">
        <v>407</v>
      </c>
      <c r="M153" s="104" t="s">
        <v>408</v>
      </c>
      <c r="N153" s="107">
        <v>1</v>
      </c>
    </row>
    <row r="154" spans="2:14" x14ac:dyDescent="0.25">
      <c r="B154" s="103" t="s">
        <v>120</v>
      </c>
      <c r="C154" s="103" t="s">
        <v>591</v>
      </c>
      <c r="D154" s="104">
        <v>1308</v>
      </c>
      <c r="E154" s="78" t="s">
        <v>401</v>
      </c>
      <c r="F154" s="105">
        <v>54</v>
      </c>
      <c r="G154" s="106" t="s">
        <v>402</v>
      </c>
      <c r="H154" s="104" t="s">
        <v>403</v>
      </c>
      <c r="I154" s="107" t="s">
        <v>411</v>
      </c>
      <c r="J154" s="78" t="s">
        <v>405</v>
      </c>
      <c r="K154" s="78" t="s">
        <v>406</v>
      </c>
      <c r="L154" s="78" t="s">
        <v>407</v>
      </c>
      <c r="M154" s="104" t="s">
        <v>408</v>
      </c>
      <c r="N154" s="107">
        <v>1</v>
      </c>
    </row>
    <row r="155" spans="2:14" x14ac:dyDescent="0.25">
      <c r="B155" s="103" t="s">
        <v>385</v>
      </c>
      <c r="C155" s="103" t="s">
        <v>592</v>
      </c>
      <c r="D155" s="104">
        <v>592</v>
      </c>
      <c r="E155" s="78" t="s">
        <v>401</v>
      </c>
      <c r="F155" s="105">
        <f t="shared" si="2"/>
        <v>25.456282847587197</v>
      </c>
      <c r="G155" s="106" t="s">
        <v>402</v>
      </c>
      <c r="H155" s="104" t="s">
        <v>403</v>
      </c>
      <c r="I155" s="107" t="s">
        <v>411</v>
      </c>
      <c r="J155" s="78" t="s">
        <v>405</v>
      </c>
      <c r="K155" s="78" t="s">
        <v>406</v>
      </c>
      <c r="L155" s="78" t="s">
        <v>407</v>
      </c>
      <c r="M155" s="104" t="s">
        <v>408</v>
      </c>
      <c r="N155" s="107">
        <v>1</v>
      </c>
    </row>
    <row r="156" spans="2:14" x14ac:dyDescent="0.25">
      <c r="B156" s="103" t="s">
        <v>386</v>
      </c>
      <c r="C156" s="103" t="s">
        <v>593</v>
      </c>
      <c r="D156" s="104">
        <v>2119</v>
      </c>
      <c r="E156" s="78" t="s">
        <v>401</v>
      </c>
      <c r="F156" s="105">
        <f t="shared" si="2"/>
        <v>91.118012422360252</v>
      </c>
      <c r="G156" s="106" t="s">
        <v>402</v>
      </c>
      <c r="H156" s="104" t="s">
        <v>403</v>
      </c>
      <c r="I156" s="107" t="s">
        <v>411</v>
      </c>
      <c r="J156" s="78" t="s">
        <v>405</v>
      </c>
      <c r="K156" s="78" t="s">
        <v>406</v>
      </c>
      <c r="L156" s="78" t="s">
        <v>407</v>
      </c>
      <c r="M156" s="104" t="s">
        <v>408</v>
      </c>
      <c r="N156" s="107">
        <v>1</v>
      </c>
    </row>
    <row r="157" spans="2:14" x14ac:dyDescent="0.25">
      <c r="B157" s="103" t="s">
        <v>388</v>
      </c>
      <c r="C157" s="103" t="s">
        <v>594</v>
      </c>
      <c r="D157" s="104">
        <v>849</v>
      </c>
      <c r="E157" s="78" t="s">
        <v>401</v>
      </c>
      <c r="F157" s="105">
        <f t="shared" si="2"/>
        <v>36.507405637840421</v>
      </c>
      <c r="G157" s="106" t="s">
        <v>402</v>
      </c>
      <c r="H157" s="104" t="s">
        <v>403</v>
      </c>
      <c r="I157" s="107" t="s">
        <v>411</v>
      </c>
      <c r="J157" s="78" t="s">
        <v>405</v>
      </c>
      <c r="K157" s="78" t="s">
        <v>406</v>
      </c>
      <c r="L157" s="78" t="s">
        <v>407</v>
      </c>
      <c r="M157" s="104" t="s">
        <v>408</v>
      </c>
      <c r="N157" s="107">
        <v>1</v>
      </c>
    </row>
    <row r="158" spans="2:14" x14ac:dyDescent="0.25">
      <c r="B158" s="103" t="s">
        <v>595</v>
      </c>
      <c r="C158" s="103" t="s">
        <v>596</v>
      </c>
      <c r="D158" s="104">
        <v>73888</v>
      </c>
      <c r="E158" s="78" t="s">
        <v>401</v>
      </c>
      <c r="F158" s="105">
        <f t="shared" si="2"/>
        <v>3177.2193024366939</v>
      </c>
      <c r="G158" s="106" t="s">
        <v>578</v>
      </c>
      <c r="H158" s="104" t="s">
        <v>403</v>
      </c>
      <c r="I158" s="107" t="s">
        <v>579</v>
      </c>
      <c r="J158" s="78" t="s">
        <v>405</v>
      </c>
      <c r="K158" s="78" t="s">
        <v>406</v>
      </c>
      <c r="L158" s="78" t="s">
        <v>407</v>
      </c>
      <c r="M158" s="104" t="s">
        <v>408</v>
      </c>
      <c r="N158" s="107">
        <v>1</v>
      </c>
    </row>
    <row r="159" spans="2:14" x14ac:dyDescent="0.25">
      <c r="B159" s="19" t="s">
        <v>595</v>
      </c>
      <c r="C159" s="19" t="s">
        <v>597</v>
      </c>
      <c r="D159" s="113">
        <v>59557</v>
      </c>
      <c r="E159" s="114" t="s">
        <v>401</v>
      </c>
      <c r="F159" s="115">
        <f t="shared" si="2"/>
        <v>2560.9794553272814</v>
      </c>
      <c r="G159" s="57" t="s">
        <v>581</v>
      </c>
      <c r="H159" s="104" t="s">
        <v>403</v>
      </c>
      <c r="I159" s="116" t="s">
        <v>579</v>
      </c>
      <c r="J159" s="114" t="s">
        <v>405</v>
      </c>
      <c r="K159" s="78" t="s">
        <v>406</v>
      </c>
      <c r="L159" s="78" t="s">
        <v>407</v>
      </c>
      <c r="M159" s="104" t="s">
        <v>408</v>
      </c>
      <c r="N159" s="116">
        <v>1</v>
      </c>
    </row>
    <row r="160" spans="2:14" x14ac:dyDescent="0.25">
      <c r="F160" s="117"/>
      <c r="G160" s="118"/>
      <c r="N160" s="119"/>
    </row>
    <row r="161" spans="6:14" x14ac:dyDescent="0.25">
      <c r="F161" s="117"/>
      <c r="G161" s="118"/>
      <c r="N161" s="119"/>
    </row>
    <row r="162" spans="6:14" x14ac:dyDescent="0.25">
      <c r="F162" s="117"/>
      <c r="G162" s="118"/>
      <c r="N162" s="119"/>
    </row>
    <row r="163" spans="6:14" x14ac:dyDescent="0.25">
      <c r="F163" s="117"/>
      <c r="G163" s="118"/>
      <c r="N163" s="119"/>
    </row>
    <row r="164" spans="6:14" x14ac:dyDescent="0.25">
      <c r="F164" s="117"/>
      <c r="G164" s="118"/>
      <c r="N164" s="119"/>
    </row>
    <row r="165" spans="6:14" x14ac:dyDescent="0.25">
      <c r="F165" s="117"/>
      <c r="G165" s="118"/>
      <c r="N165" s="119"/>
    </row>
    <row r="166" spans="6:14" x14ac:dyDescent="0.25">
      <c r="F166" s="117"/>
      <c r="G166" s="118"/>
      <c r="N166" s="119"/>
    </row>
    <row r="167" spans="6:14" x14ac:dyDescent="0.25">
      <c r="F167" s="117"/>
      <c r="G167" s="118"/>
      <c r="N167" s="119"/>
    </row>
    <row r="168" spans="6:14" x14ac:dyDescent="0.25">
      <c r="F168" s="117"/>
      <c r="G168" s="118"/>
      <c r="N168" s="119"/>
    </row>
    <row r="169" spans="6:14" x14ac:dyDescent="0.25">
      <c r="F169" s="117"/>
      <c r="G169" s="118"/>
    </row>
    <row r="170" spans="6:14" x14ac:dyDescent="0.25">
      <c r="F170" s="117"/>
      <c r="G170" s="118"/>
    </row>
    <row r="171" spans="6:14" x14ac:dyDescent="0.25">
      <c r="F171" s="117"/>
      <c r="G171" s="118"/>
    </row>
    <row r="172" spans="6:14" x14ac:dyDescent="0.25">
      <c r="F172" s="117"/>
      <c r="G172" s="118"/>
    </row>
  </sheetData>
  <dataValidations count="1">
    <dataValidation type="list" allowBlank="1" showInputMessage="1" showErrorMessage="1" sqref="L160:L172 M2:M159" xr:uid="{5DF8221A-9594-441C-86F1-DA7E7EEEA61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0" orientation="portrait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527D-B6D5-4E40-9AB9-41A8456B7F57}">
  <sheetPr filterMode="1">
    <tabColor theme="0" tint="-0.14999847407452621"/>
    <pageSetUpPr fitToPage="1"/>
  </sheetPr>
  <dimension ref="A1:AH108"/>
  <sheetViews>
    <sheetView zoomScale="55" zoomScaleNormal="55" zoomScaleSheetLayoutView="70" workbookViewId="0">
      <pane xSplit="4" ySplit="2" topLeftCell="E28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5" x14ac:dyDescent="0.25"/>
  <cols>
    <col min="1" max="1" width="11.5703125" customWidth="1"/>
    <col min="2" max="2" width="11.5703125" style="82" customWidth="1"/>
    <col min="3" max="3" width="29.85546875" style="82" customWidth="1"/>
    <col min="4" max="4" width="13.5703125" style="82" customWidth="1"/>
    <col min="5" max="5" width="12.28515625" style="82" customWidth="1"/>
    <col min="6" max="6" width="15.85546875" style="82" customWidth="1"/>
    <col min="7" max="8" width="17.140625" style="82" customWidth="1"/>
    <col min="9" max="9" width="16" style="78" customWidth="1"/>
    <col min="10" max="10" width="23.28515625" style="82" customWidth="1"/>
    <col min="11" max="12" width="16" style="82" customWidth="1"/>
    <col min="13" max="13" width="20.85546875" style="82" customWidth="1"/>
    <col min="14" max="15" width="16" style="82" customWidth="1"/>
    <col min="16" max="16" width="19.5703125" style="93" customWidth="1"/>
    <col min="17" max="17" width="16.42578125" style="94" customWidth="1"/>
    <col min="18" max="18" width="12.42578125" style="82" customWidth="1"/>
    <col min="19" max="19" width="13.7109375" style="95" customWidth="1"/>
    <col min="20" max="20" width="16.28515625" style="95" customWidth="1"/>
    <col min="21" max="21" width="13.7109375" style="95" customWidth="1"/>
    <col min="22" max="22" width="31.28515625" customWidth="1"/>
    <col min="26" max="26" width="26.42578125" customWidth="1"/>
    <col min="29" max="29" width="36.140625" customWidth="1"/>
  </cols>
  <sheetData>
    <row r="1" spans="1:2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48.75" thickBot="1" x14ac:dyDescent="0.3">
      <c r="A2" s="23"/>
      <c r="B2" s="24" t="s">
        <v>182</v>
      </c>
      <c r="C2" s="24" t="s">
        <v>183</v>
      </c>
      <c r="D2" s="24" t="s">
        <v>184</v>
      </c>
      <c r="E2" s="25" t="s">
        <v>185</v>
      </c>
      <c r="F2" s="25" t="s">
        <v>186</v>
      </c>
      <c r="G2" s="25" t="s">
        <v>187</v>
      </c>
      <c r="H2" s="25" t="s">
        <v>188</v>
      </c>
      <c r="I2" s="26" t="s">
        <v>189</v>
      </c>
      <c r="J2" s="25" t="s">
        <v>190</v>
      </c>
      <c r="K2" s="25" t="s">
        <v>191</v>
      </c>
      <c r="L2" s="25" t="s">
        <v>192</v>
      </c>
      <c r="M2" s="25" t="s">
        <v>193</v>
      </c>
      <c r="N2" s="25" t="s">
        <v>194</v>
      </c>
      <c r="O2" s="25" t="s">
        <v>195</v>
      </c>
      <c r="P2" s="25" t="s">
        <v>196</v>
      </c>
      <c r="Q2" s="25" t="s">
        <v>197</v>
      </c>
      <c r="R2" s="25" t="s">
        <v>198</v>
      </c>
      <c r="S2" s="25" t="s">
        <v>199</v>
      </c>
      <c r="T2" s="25" t="s">
        <v>200</v>
      </c>
      <c r="U2" s="25" t="s">
        <v>201</v>
      </c>
    </row>
    <row r="3" spans="1:21" ht="15" hidden="1" customHeight="1" x14ac:dyDescent="0.25">
      <c r="A3" s="134" t="s">
        <v>202</v>
      </c>
      <c r="B3" s="139" t="s">
        <v>94</v>
      </c>
      <c r="C3" s="139" t="s">
        <v>203</v>
      </c>
      <c r="D3" s="139" t="s">
        <v>204</v>
      </c>
      <c r="E3" s="139">
        <v>392</v>
      </c>
      <c r="F3" s="139"/>
      <c r="G3" s="141">
        <v>16</v>
      </c>
      <c r="H3" s="27">
        <f t="shared" ref="H3:H5" si="0">I3/1.1</f>
        <v>5454.545454545454</v>
      </c>
      <c r="I3" s="28">
        <v>6000</v>
      </c>
      <c r="J3" s="13">
        <v>5060</v>
      </c>
      <c r="K3" s="13">
        <v>2</v>
      </c>
      <c r="L3" s="29">
        <f t="shared" ref="L3:L5" si="1">(J3/IF(G3=19,1.8,1.6))*K3</f>
        <v>6325</v>
      </c>
      <c r="M3" s="30">
        <f>L3-I3</f>
        <v>325</v>
      </c>
      <c r="N3" s="30">
        <f>((L3/H3)-1)*100</f>
        <v>15.958333333333341</v>
      </c>
      <c r="O3" s="13" t="s">
        <v>205</v>
      </c>
      <c r="P3" s="31" t="s">
        <v>206</v>
      </c>
      <c r="Q3" s="14" t="s">
        <v>207</v>
      </c>
      <c r="R3" s="13">
        <v>0.1</v>
      </c>
      <c r="S3" s="13">
        <v>9016</v>
      </c>
      <c r="T3" s="13" t="str">
        <f>IF(AND(O3="Zehnder",S3=9016),"0556",IF(AND(O3="Zehnder",S3=9006),"0064",IF(AND(O3="IRSAP",S3=9016),"COD1","COD8N")))</f>
        <v>0556</v>
      </c>
      <c r="U3" s="13">
        <v>3570</v>
      </c>
    </row>
    <row r="4" spans="1:21" ht="15" hidden="1" customHeight="1" x14ac:dyDescent="0.25">
      <c r="A4" s="135"/>
      <c r="B4" s="140"/>
      <c r="C4" s="140"/>
      <c r="D4" s="140"/>
      <c r="E4" s="140"/>
      <c r="F4" s="140"/>
      <c r="G4" s="142"/>
      <c r="H4" s="27">
        <f t="shared" si="0"/>
        <v>5454.545454545454</v>
      </c>
      <c r="I4" s="28">
        <v>6000</v>
      </c>
      <c r="J4" s="13">
        <v>4840</v>
      </c>
      <c r="K4" s="13">
        <v>2</v>
      </c>
      <c r="L4" s="29">
        <f t="shared" si="1"/>
        <v>6050</v>
      </c>
      <c r="M4" s="30">
        <f>L4-I4</f>
        <v>50</v>
      </c>
      <c r="N4" s="30">
        <f t="shared" ref="N4:N17" si="2">((L4/H4)-1)*100</f>
        <v>10.916666666666686</v>
      </c>
      <c r="O4" s="13" t="s">
        <v>205</v>
      </c>
      <c r="P4" s="31" t="s">
        <v>208</v>
      </c>
      <c r="Q4" s="14" t="s">
        <v>207</v>
      </c>
      <c r="R4" s="13">
        <v>0.1</v>
      </c>
      <c r="S4" s="32">
        <v>9006</v>
      </c>
      <c r="T4" s="13" t="str">
        <f t="shared" ref="T4:T83" si="3">IF(AND(O4="Zehnder",S4=9016),"0556",IF(AND(O4="Zehnder",S4=9006),"0064",IF(AND(O4="IRSAP",S4=9016),"COD1","COD8N")))</f>
        <v>0064</v>
      </c>
      <c r="U4" s="13">
        <v>3570</v>
      </c>
    </row>
    <row r="5" spans="1:21" ht="15" hidden="1" customHeight="1" x14ac:dyDescent="0.25">
      <c r="A5" s="135"/>
      <c r="B5" s="140"/>
      <c r="C5" s="140"/>
      <c r="D5" s="140"/>
      <c r="E5" s="140"/>
      <c r="F5" s="140"/>
      <c r="G5" s="142"/>
      <c r="H5" s="33">
        <f t="shared" si="0"/>
        <v>2727.272727272727</v>
      </c>
      <c r="I5" s="18">
        <v>3000</v>
      </c>
      <c r="J5" s="16">
        <v>4400</v>
      </c>
      <c r="K5" s="16">
        <v>1</v>
      </c>
      <c r="L5" s="34">
        <f t="shared" si="1"/>
        <v>2750</v>
      </c>
      <c r="M5" s="35">
        <f>L5-I5</f>
        <v>-250</v>
      </c>
      <c r="N5" s="35">
        <f t="shared" si="2"/>
        <v>0.83333333333335258</v>
      </c>
      <c r="O5" s="16" t="s">
        <v>205</v>
      </c>
      <c r="P5" s="36" t="s">
        <v>209</v>
      </c>
      <c r="Q5" s="37" t="s">
        <v>207</v>
      </c>
      <c r="R5" s="16">
        <v>0.1</v>
      </c>
      <c r="S5" s="16">
        <v>9016</v>
      </c>
      <c r="T5" s="16" t="str">
        <f t="shared" si="3"/>
        <v>0556</v>
      </c>
      <c r="U5" s="16">
        <v>3570</v>
      </c>
    </row>
    <row r="6" spans="1:21" ht="24" customHeight="1" x14ac:dyDescent="0.25">
      <c r="A6" s="136"/>
      <c r="B6" s="38" t="s">
        <v>94</v>
      </c>
      <c r="C6" s="38" t="s">
        <v>210</v>
      </c>
      <c r="D6" s="38" t="s">
        <v>211</v>
      </c>
      <c r="E6" s="38">
        <v>17</v>
      </c>
      <c r="F6" s="38">
        <v>2</v>
      </c>
      <c r="G6" s="38">
        <v>19</v>
      </c>
      <c r="H6" s="39">
        <f>I6/1.1</f>
        <v>894.5454545454545</v>
      </c>
      <c r="I6" s="38">
        <v>984</v>
      </c>
      <c r="J6" s="40">
        <v>1978</v>
      </c>
      <c r="K6" s="41">
        <v>1</v>
      </c>
      <c r="L6" s="42">
        <f>(J6/IF(G6=19,1.8,1.6))*K6</f>
        <v>1098.8888888888889</v>
      </c>
      <c r="M6" s="43">
        <f t="shared" ref="M6:M17" si="4">L6-I6</f>
        <v>114.88888888888891</v>
      </c>
      <c r="N6" s="43">
        <f t="shared" si="2"/>
        <v>22.843270099367665</v>
      </c>
      <c r="O6" s="41" t="s">
        <v>212</v>
      </c>
      <c r="P6" s="44" t="s">
        <v>213</v>
      </c>
      <c r="Q6" s="45" t="s">
        <v>207</v>
      </c>
      <c r="R6" s="41">
        <v>0.1</v>
      </c>
      <c r="S6" s="40">
        <v>9006</v>
      </c>
      <c r="T6" s="41" t="str">
        <f t="shared" si="3"/>
        <v>COD8N</v>
      </c>
      <c r="U6" s="46">
        <v>85</v>
      </c>
    </row>
    <row r="7" spans="1:21" ht="36" x14ac:dyDescent="0.25">
      <c r="A7" s="137"/>
      <c r="B7" s="28" t="s">
        <v>94</v>
      </c>
      <c r="C7" s="28" t="s">
        <v>203</v>
      </c>
      <c r="D7" s="28" t="s">
        <v>214</v>
      </c>
      <c r="E7" s="28">
        <v>35</v>
      </c>
      <c r="F7" s="28"/>
      <c r="G7" s="13">
        <v>16</v>
      </c>
      <c r="H7" s="27">
        <f t="shared" ref="H7:H86" si="5">I7/1.1</f>
        <v>559.09090909090901</v>
      </c>
      <c r="I7" s="28">
        <v>615</v>
      </c>
      <c r="J7" s="13">
        <v>973</v>
      </c>
      <c r="K7" s="13">
        <v>1</v>
      </c>
      <c r="L7" s="29">
        <f>(J7/IF(G7=19,1.8,1.6))*K7</f>
        <v>608.125</v>
      </c>
      <c r="M7" s="30">
        <f t="shared" si="4"/>
        <v>-6.875</v>
      </c>
      <c r="N7" s="30">
        <f t="shared" si="2"/>
        <v>8.7703252032520496</v>
      </c>
      <c r="O7" s="13" t="s">
        <v>212</v>
      </c>
      <c r="P7" s="31" t="s">
        <v>215</v>
      </c>
      <c r="Q7" s="14" t="s">
        <v>207</v>
      </c>
      <c r="R7" s="13">
        <v>0.1</v>
      </c>
      <c r="S7" s="13">
        <v>9016</v>
      </c>
      <c r="T7" s="13" t="str">
        <f t="shared" si="3"/>
        <v>COD1</v>
      </c>
      <c r="U7" s="47">
        <v>85</v>
      </c>
    </row>
    <row r="8" spans="1:21" ht="24" x14ac:dyDescent="0.25">
      <c r="A8" s="137"/>
      <c r="B8" s="28">
        <v>9016</v>
      </c>
      <c r="C8" s="28" t="s">
        <v>216</v>
      </c>
      <c r="D8" s="28" t="s">
        <v>217</v>
      </c>
      <c r="E8" s="28">
        <v>18</v>
      </c>
      <c r="F8" s="28">
        <v>2</v>
      </c>
      <c r="G8" s="28">
        <v>19</v>
      </c>
      <c r="H8" s="27">
        <f t="shared" si="5"/>
        <v>389.99999999999994</v>
      </c>
      <c r="I8" s="28">
        <v>429</v>
      </c>
      <c r="J8" s="13">
        <v>730</v>
      </c>
      <c r="K8" s="13">
        <v>1</v>
      </c>
      <c r="L8" s="29">
        <f t="shared" ref="L8:L17" si="6">(J8/IF(G8=19,1.8,1.6))*K8</f>
        <v>405.55555555555554</v>
      </c>
      <c r="M8" s="30">
        <f t="shared" si="4"/>
        <v>-23.444444444444457</v>
      </c>
      <c r="N8" s="30">
        <f t="shared" si="2"/>
        <v>3.9886039886040114</v>
      </c>
      <c r="O8" s="13" t="s">
        <v>212</v>
      </c>
      <c r="P8" s="31" t="s">
        <v>218</v>
      </c>
      <c r="Q8" s="48" t="s">
        <v>207</v>
      </c>
      <c r="R8" s="13">
        <v>0.1</v>
      </c>
      <c r="S8" s="13">
        <v>9016</v>
      </c>
      <c r="T8" s="13" t="str">
        <f t="shared" si="3"/>
        <v>COD1</v>
      </c>
      <c r="U8" s="47">
        <v>85</v>
      </c>
    </row>
    <row r="9" spans="1:21" ht="24" x14ac:dyDescent="0.25">
      <c r="A9" s="137"/>
      <c r="B9" s="28" t="s">
        <v>94</v>
      </c>
      <c r="C9" s="28" t="s">
        <v>219</v>
      </c>
      <c r="D9" s="28" t="s">
        <v>220</v>
      </c>
      <c r="E9" s="28">
        <v>18</v>
      </c>
      <c r="F9" s="28">
        <v>2</v>
      </c>
      <c r="G9" s="28">
        <v>19</v>
      </c>
      <c r="H9" s="27">
        <f t="shared" si="5"/>
        <v>389.99999999999994</v>
      </c>
      <c r="I9" s="28">
        <v>429</v>
      </c>
      <c r="J9" s="13">
        <v>730</v>
      </c>
      <c r="K9" s="13">
        <v>1</v>
      </c>
      <c r="L9" s="29">
        <f t="shared" si="6"/>
        <v>405.55555555555554</v>
      </c>
      <c r="M9" s="30">
        <f t="shared" si="4"/>
        <v>-23.444444444444457</v>
      </c>
      <c r="N9" s="30">
        <f t="shared" si="2"/>
        <v>3.9886039886040114</v>
      </c>
      <c r="O9" s="13" t="s">
        <v>212</v>
      </c>
      <c r="P9" s="31" t="s">
        <v>218</v>
      </c>
      <c r="Q9" s="48" t="s">
        <v>207</v>
      </c>
      <c r="R9" s="13">
        <v>0.1</v>
      </c>
      <c r="S9" s="13">
        <v>9016</v>
      </c>
      <c r="T9" s="13" t="str">
        <f t="shared" si="3"/>
        <v>COD1</v>
      </c>
      <c r="U9" s="47">
        <v>85</v>
      </c>
    </row>
    <row r="10" spans="1:21" ht="24" x14ac:dyDescent="0.25">
      <c r="A10" s="137"/>
      <c r="B10" s="28" t="s">
        <v>94</v>
      </c>
      <c r="C10" s="28" t="s">
        <v>221</v>
      </c>
      <c r="D10" s="28" t="s">
        <v>222</v>
      </c>
      <c r="E10" s="28">
        <v>18</v>
      </c>
      <c r="F10" s="28">
        <v>5</v>
      </c>
      <c r="G10" s="28">
        <v>19</v>
      </c>
      <c r="H10" s="27">
        <f t="shared" si="5"/>
        <v>390.90909090909088</v>
      </c>
      <c r="I10" s="28">
        <v>430</v>
      </c>
      <c r="J10" s="13">
        <v>730</v>
      </c>
      <c r="K10" s="13">
        <v>1</v>
      </c>
      <c r="L10" s="29">
        <f t="shared" si="6"/>
        <v>405.55555555555554</v>
      </c>
      <c r="M10" s="30">
        <f t="shared" si="4"/>
        <v>-24.444444444444457</v>
      </c>
      <c r="N10" s="30">
        <f t="shared" si="2"/>
        <v>3.7467700258398073</v>
      </c>
      <c r="O10" s="13" t="s">
        <v>212</v>
      </c>
      <c r="P10" s="31" t="s">
        <v>218</v>
      </c>
      <c r="Q10" s="48" t="s">
        <v>207</v>
      </c>
      <c r="R10" s="13">
        <v>0.1</v>
      </c>
      <c r="S10" s="13">
        <v>9016</v>
      </c>
      <c r="T10" s="13" t="str">
        <f t="shared" si="3"/>
        <v>COD1</v>
      </c>
      <c r="U10" s="47">
        <v>85</v>
      </c>
    </row>
    <row r="11" spans="1:21" ht="36" x14ac:dyDescent="0.25">
      <c r="A11" s="137"/>
      <c r="B11" s="28" t="s">
        <v>94</v>
      </c>
      <c r="C11" s="28" t="s">
        <v>223</v>
      </c>
      <c r="D11" s="28" t="s">
        <v>224</v>
      </c>
      <c r="E11" s="28">
        <v>18</v>
      </c>
      <c r="F11" s="28">
        <v>1</v>
      </c>
      <c r="G11" s="28">
        <v>19</v>
      </c>
      <c r="H11" s="27">
        <f t="shared" si="5"/>
        <v>525.45454545454538</v>
      </c>
      <c r="I11" s="28">
        <v>578</v>
      </c>
      <c r="J11" s="13">
        <v>973</v>
      </c>
      <c r="K11" s="13">
        <v>1</v>
      </c>
      <c r="L11" s="29">
        <f t="shared" si="6"/>
        <v>540.55555555555554</v>
      </c>
      <c r="M11" s="30">
        <f t="shared" si="4"/>
        <v>-37.444444444444457</v>
      </c>
      <c r="N11" s="30">
        <f t="shared" si="2"/>
        <v>2.8738946559015988</v>
      </c>
      <c r="O11" s="13" t="s">
        <v>212</v>
      </c>
      <c r="P11" s="31" t="s">
        <v>215</v>
      </c>
      <c r="Q11" s="48" t="s">
        <v>207</v>
      </c>
      <c r="R11" s="13">
        <v>0.1</v>
      </c>
      <c r="S11" s="13">
        <v>9016</v>
      </c>
      <c r="T11" s="13" t="str">
        <f t="shared" si="3"/>
        <v>COD1</v>
      </c>
      <c r="U11" s="47">
        <v>85</v>
      </c>
    </row>
    <row r="12" spans="1:21" ht="24" x14ac:dyDescent="0.25">
      <c r="A12" s="137"/>
      <c r="B12" s="28" t="s">
        <v>94</v>
      </c>
      <c r="C12" s="28" t="s">
        <v>225</v>
      </c>
      <c r="D12" s="28" t="s">
        <v>226</v>
      </c>
      <c r="E12" s="28">
        <v>21</v>
      </c>
      <c r="F12" s="28">
        <v>1</v>
      </c>
      <c r="G12" s="28">
        <v>19</v>
      </c>
      <c r="H12" s="27">
        <f t="shared" si="5"/>
        <v>429.09090909090907</v>
      </c>
      <c r="I12" s="28">
        <v>472</v>
      </c>
      <c r="J12" s="13">
        <v>879</v>
      </c>
      <c r="K12" s="13">
        <v>1</v>
      </c>
      <c r="L12" s="29">
        <f t="shared" si="6"/>
        <v>488.33333333333331</v>
      </c>
      <c r="M12" s="30">
        <f t="shared" si="4"/>
        <v>16.333333333333314</v>
      </c>
      <c r="N12" s="30">
        <f t="shared" si="2"/>
        <v>13.806497175141242</v>
      </c>
      <c r="O12" s="13" t="s">
        <v>212</v>
      </c>
      <c r="P12" s="31" t="s">
        <v>227</v>
      </c>
      <c r="Q12" s="48" t="s">
        <v>207</v>
      </c>
      <c r="R12" s="13">
        <v>0.1</v>
      </c>
      <c r="S12" s="13">
        <v>9016</v>
      </c>
      <c r="T12" s="13" t="str">
        <f t="shared" si="3"/>
        <v>COD1</v>
      </c>
      <c r="U12" s="47">
        <v>85</v>
      </c>
    </row>
    <row r="13" spans="1:21" ht="24" x14ac:dyDescent="0.25">
      <c r="A13" s="137"/>
      <c r="B13" s="28" t="s">
        <v>94</v>
      </c>
      <c r="C13" s="28" t="s">
        <v>228</v>
      </c>
      <c r="D13" s="28" t="s">
        <v>229</v>
      </c>
      <c r="E13" s="28">
        <v>18</v>
      </c>
      <c r="F13" s="28">
        <v>2</v>
      </c>
      <c r="G13" s="28">
        <v>19</v>
      </c>
      <c r="H13" s="27">
        <f t="shared" si="5"/>
        <v>390.90909090909088</v>
      </c>
      <c r="I13" s="28">
        <v>430</v>
      </c>
      <c r="J13" s="13">
        <v>730</v>
      </c>
      <c r="K13" s="13">
        <v>1</v>
      </c>
      <c r="L13" s="29">
        <f t="shared" si="6"/>
        <v>405.55555555555554</v>
      </c>
      <c r="M13" s="30">
        <f t="shared" si="4"/>
        <v>-24.444444444444457</v>
      </c>
      <c r="N13" s="30">
        <f t="shared" si="2"/>
        <v>3.7467700258398073</v>
      </c>
      <c r="O13" s="13" t="s">
        <v>212</v>
      </c>
      <c r="P13" s="31" t="s">
        <v>218</v>
      </c>
      <c r="Q13" s="48" t="s">
        <v>207</v>
      </c>
      <c r="R13" s="13">
        <v>0.1</v>
      </c>
      <c r="S13" s="13">
        <v>9016</v>
      </c>
      <c r="T13" s="13" t="str">
        <f t="shared" si="3"/>
        <v>COD1</v>
      </c>
      <c r="U13" s="47">
        <v>85</v>
      </c>
    </row>
    <row r="14" spans="1:21" ht="36" x14ac:dyDescent="0.25">
      <c r="A14" s="137"/>
      <c r="B14" s="28" t="s">
        <v>94</v>
      </c>
      <c r="C14" s="28" t="s">
        <v>230</v>
      </c>
      <c r="D14" s="28" t="s">
        <v>231</v>
      </c>
      <c r="E14" s="28">
        <v>18</v>
      </c>
      <c r="F14" s="28">
        <v>1</v>
      </c>
      <c r="G14" s="28">
        <v>19</v>
      </c>
      <c r="H14" s="27">
        <f t="shared" si="5"/>
        <v>510.90909090909088</v>
      </c>
      <c r="I14" s="28">
        <v>562</v>
      </c>
      <c r="J14" s="13">
        <v>973</v>
      </c>
      <c r="K14" s="13">
        <v>1</v>
      </c>
      <c r="L14" s="29">
        <f t="shared" si="6"/>
        <v>540.55555555555554</v>
      </c>
      <c r="M14" s="30">
        <f t="shared" si="4"/>
        <v>-21.444444444444457</v>
      </c>
      <c r="N14" s="30">
        <f t="shared" si="2"/>
        <v>5.8026888098062557</v>
      </c>
      <c r="O14" s="13" t="s">
        <v>212</v>
      </c>
      <c r="P14" s="31" t="s">
        <v>215</v>
      </c>
      <c r="Q14" s="48" t="s">
        <v>207</v>
      </c>
      <c r="R14" s="13">
        <v>0.1</v>
      </c>
      <c r="S14" s="13">
        <v>9016</v>
      </c>
      <c r="T14" s="13" t="str">
        <f t="shared" si="3"/>
        <v>COD1</v>
      </c>
      <c r="U14" s="47">
        <v>85</v>
      </c>
    </row>
    <row r="15" spans="1:21" ht="24" x14ac:dyDescent="0.25">
      <c r="A15" s="137"/>
      <c r="B15" s="28" t="s">
        <v>94</v>
      </c>
      <c r="C15" s="28" t="s">
        <v>232</v>
      </c>
      <c r="D15" s="28" t="s">
        <v>233</v>
      </c>
      <c r="E15" s="28">
        <v>19</v>
      </c>
      <c r="F15" s="28">
        <v>1</v>
      </c>
      <c r="G15" s="28">
        <v>19</v>
      </c>
      <c r="H15" s="27">
        <f t="shared" si="5"/>
        <v>397.27272727272725</v>
      </c>
      <c r="I15" s="28">
        <v>437</v>
      </c>
      <c r="J15" s="13">
        <v>730</v>
      </c>
      <c r="K15" s="13">
        <v>1</v>
      </c>
      <c r="L15" s="29">
        <f t="shared" si="6"/>
        <v>405.55555555555554</v>
      </c>
      <c r="M15" s="30">
        <f t="shared" si="4"/>
        <v>-31.444444444444457</v>
      </c>
      <c r="N15" s="30">
        <f t="shared" si="2"/>
        <v>2.0849224510551823</v>
      </c>
      <c r="O15" s="13" t="s">
        <v>212</v>
      </c>
      <c r="P15" s="31" t="s">
        <v>218</v>
      </c>
      <c r="Q15" s="48" t="s">
        <v>207</v>
      </c>
      <c r="R15" s="13">
        <v>0.1</v>
      </c>
      <c r="S15" s="13">
        <v>9016</v>
      </c>
      <c r="T15" s="13" t="str">
        <f t="shared" si="3"/>
        <v>COD1</v>
      </c>
      <c r="U15" s="47">
        <v>85</v>
      </c>
    </row>
    <row r="16" spans="1:21" ht="24" x14ac:dyDescent="0.25">
      <c r="A16" s="137"/>
      <c r="B16" s="28" t="s">
        <v>94</v>
      </c>
      <c r="C16" s="28" t="s">
        <v>234</v>
      </c>
      <c r="D16" s="28" t="s">
        <v>235</v>
      </c>
      <c r="E16" s="28">
        <v>15</v>
      </c>
      <c r="F16" s="28">
        <v>1</v>
      </c>
      <c r="G16" s="28">
        <v>19</v>
      </c>
      <c r="H16" s="27">
        <f t="shared" si="5"/>
        <v>465.45454545454544</v>
      </c>
      <c r="I16" s="28">
        <v>512</v>
      </c>
      <c r="J16" s="13">
        <v>879</v>
      </c>
      <c r="K16" s="13">
        <v>1</v>
      </c>
      <c r="L16" s="29">
        <f t="shared" si="6"/>
        <v>488.33333333333331</v>
      </c>
      <c r="M16" s="30">
        <f t="shared" si="4"/>
        <v>-23.666666666666686</v>
      </c>
      <c r="N16" s="30">
        <f t="shared" si="2"/>
        <v>4.9153645833333259</v>
      </c>
      <c r="O16" s="13" t="s">
        <v>212</v>
      </c>
      <c r="P16" s="31" t="s">
        <v>227</v>
      </c>
      <c r="Q16" s="48" t="s">
        <v>207</v>
      </c>
      <c r="R16" s="13">
        <v>0.1</v>
      </c>
      <c r="S16" s="13">
        <v>9016</v>
      </c>
      <c r="T16" s="13" t="str">
        <f t="shared" si="3"/>
        <v>COD1</v>
      </c>
      <c r="U16" s="47">
        <v>85</v>
      </c>
    </row>
    <row r="17" spans="1:21" ht="24" x14ac:dyDescent="0.25">
      <c r="A17" s="137"/>
      <c r="B17" s="28" t="s">
        <v>94</v>
      </c>
      <c r="C17" s="28" t="s">
        <v>236</v>
      </c>
      <c r="D17" s="28" t="s">
        <v>237</v>
      </c>
      <c r="E17" s="28">
        <v>22</v>
      </c>
      <c r="F17" s="28">
        <v>8</v>
      </c>
      <c r="G17" s="28">
        <v>19</v>
      </c>
      <c r="H17" s="27">
        <f t="shared" si="5"/>
        <v>445.45454545454544</v>
      </c>
      <c r="I17" s="28">
        <v>490</v>
      </c>
      <c r="J17" s="13">
        <v>879</v>
      </c>
      <c r="K17" s="13">
        <v>1</v>
      </c>
      <c r="L17" s="29">
        <f t="shared" si="6"/>
        <v>488.33333333333331</v>
      </c>
      <c r="M17" s="30">
        <f t="shared" si="4"/>
        <v>-1.6666666666666856</v>
      </c>
      <c r="N17" s="30">
        <f t="shared" si="2"/>
        <v>9.6258503401360542</v>
      </c>
      <c r="O17" s="13" t="s">
        <v>212</v>
      </c>
      <c r="P17" s="31" t="s">
        <v>227</v>
      </c>
      <c r="Q17" s="48" t="s">
        <v>207</v>
      </c>
      <c r="R17" s="13">
        <v>0.1</v>
      </c>
      <c r="S17" s="13">
        <v>9016</v>
      </c>
      <c r="T17" s="13" t="str">
        <f t="shared" si="3"/>
        <v>COD1</v>
      </c>
      <c r="U17" s="47">
        <v>85</v>
      </c>
    </row>
    <row r="18" spans="1:21" ht="24" customHeight="1" x14ac:dyDescent="0.25">
      <c r="A18" s="137"/>
      <c r="B18" s="28" t="s">
        <v>94</v>
      </c>
      <c r="C18" s="28" t="s">
        <v>238</v>
      </c>
      <c r="D18" s="28" t="s">
        <v>239</v>
      </c>
      <c r="E18" s="28">
        <v>20</v>
      </c>
      <c r="F18" s="28"/>
      <c r="G18" s="132">
        <v>19</v>
      </c>
      <c r="H18" s="143">
        <f t="shared" si="5"/>
        <v>1897.272727272727</v>
      </c>
      <c r="I18" s="132">
        <v>2087</v>
      </c>
      <c r="J18" s="133">
        <v>1720</v>
      </c>
      <c r="K18" s="133">
        <v>2</v>
      </c>
      <c r="L18" s="145">
        <f>(J18/IF(G18=19,1.8,1.6))*K18</f>
        <v>1911.1111111111111</v>
      </c>
      <c r="M18" s="146">
        <f>L18-I18</f>
        <v>-175.88888888888891</v>
      </c>
      <c r="N18" s="147">
        <f>((L18/H18)-1)*100</f>
        <v>0.72938295266997688</v>
      </c>
      <c r="O18" s="133" t="s">
        <v>212</v>
      </c>
      <c r="P18" s="149" t="s">
        <v>240</v>
      </c>
      <c r="Q18" s="48" t="s">
        <v>207</v>
      </c>
      <c r="R18" s="13">
        <v>0.1</v>
      </c>
      <c r="S18" s="49">
        <v>9006</v>
      </c>
      <c r="T18" s="13" t="str">
        <f t="shared" si="3"/>
        <v>COD8N</v>
      </c>
      <c r="U18" s="47">
        <v>85</v>
      </c>
    </row>
    <row r="19" spans="1:21" ht="24" customHeight="1" x14ac:dyDescent="0.25">
      <c r="A19" s="137"/>
      <c r="B19" s="28" t="s">
        <v>94</v>
      </c>
      <c r="C19" s="28" t="s">
        <v>241</v>
      </c>
      <c r="D19" s="28" t="s">
        <v>242</v>
      </c>
      <c r="E19" s="28">
        <v>93</v>
      </c>
      <c r="F19" s="28">
        <v>26</v>
      </c>
      <c r="G19" s="132"/>
      <c r="H19" s="144"/>
      <c r="I19" s="132"/>
      <c r="J19" s="133"/>
      <c r="K19" s="133"/>
      <c r="L19" s="145"/>
      <c r="M19" s="146"/>
      <c r="N19" s="148"/>
      <c r="O19" s="133"/>
      <c r="P19" s="149"/>
      <c r="Q19" s="48" t="s">
        <v>207</v>
      </c>
      <c r="R19" s="13">
        <v>0.1</v>
      </c>
      <c r="S19" s="14">
        <v>9016</v>
      </c>
      <c r="T19" s="50" t="s">
        <v>243</v>
      </c>
      <c r="U19" s="47">
        <v>85</v>
      </c>
    </row>
    <row r="20" spans="1:21" ht="24" x14ac:dyDescent="0.25">
      <c r="A20" s="137"/>
      <c r="B20" s="28" t="s">
        <v>94</v>
      </c>
      <c r="C20" s="28" t="s">
        <v>244</v>
      </c>
      <c r="D20" s="28" t="s">
        <v>245</v>
      </c>
      <c r="E20" s="28">
        <v>16</v>
      </c>
      <c r="F20" s="28">
        <v>5</v>
      </c>
      <c r="G20" s="28">
        <v>19</v>
      </c>
      <c r="H20" s="27">
        <f t="shared" si="5"/>
        <v>358.18181818181813</v>
      </c>
      <c r="I20" s="28">
        <v>394</v>
      </c>
      <c r="J20" s="13">
        <v>730</v>
      </c>
      <c r="K20" s="13">
        <v>1</v>
      </c>
      <c r="L20" s="29">
        <f t="shared" ref="L20:L83" si="7">(J20/IF(G20=19,1.8,1.6))*K20</f>
        <v>405.55555555555554</v>
      </c>
      <c r="M20" s="30">
        <f t="shared" ref="M20:M59" si="8">L20-I20</f>
        <v>11.555555555555543</v>
      </c>
      <c r="N20" s="30">
        <f t="shared" ref="N20:N30" si="9">((L20/H20)-1)*100</f>
        <v>13.226170332769339</v>
      </c>
      <c r="O20" s="13" t="s">
        <v>212</v>
      </c>
      <c r="P20" s="31" t="s">
        <v>218</v>
      </c>
      <c r="Q20" s="48" t="s">
        <v>207</v>
      </c>
      <c r="R20" s="13">
        <v>0.1</v>
      </c>
      <c r="S20" s="13">
        <v>9016</v>
      </c>
      <c r="T20" s="13" t="str">
        <f t="shared" si="3"/>
        <v>COD1</v>
      </c>
      <c r="U20" s="47">
        <v>85</v>
      </c>
    </row>
    <row r="21" spans="1:21" ht="24" x14ac:dyDescent="0.25">
      <c r="A21" s="137"/>
      <c r="B21" s="28" t="s">
        <v>94</v>
      </c>
      <c r="C21" s="28" t="s">
        <v>244</v>
      </c>
      <c r="D21" s="28" t="s">
        <v>246</v>
      </c>
      <c r="E21" s="28">
        <v>16</v>
      </c>
      <c r="F21" s="28">
        <v>5</v>
      </c>
      <c r="G21" s="28">
        <v>19</v>
      </c>
      <c r="H21" s="27">
        <f t="shared" si="5"/>
        <v>357.27272727272725</v>
      </c>
      <c r="I21" s="28">
        <v>393</v>
      </c>
      <c r="J21" s="13">
        <v>730</v>
      </c>
      <c r="K21" s="13">
        <v>1</v>
      </c>
      <c r="L21" s="29">
        <f t="shared" si="7"/>
        <v>405.55555555555554</v>
      </c>
      <c r="M21" s="30">
        <f t="shared" si="8"/>
        <v>12.555555555555543</v>
      </c>
      <c r="N21" s="30">
        <f t="shared" si="9"/>
        <v>13.51427763641504</v>
      </c>
      <c r="O21" s="13" t="s">
        <v>212</v>
      </c>
      <c r="P21" s="31" t="s">
        <v>218</v>
      </c>
      <c r="Q21" s="48" t="s">
        <v>207</v>
      </c>
      <c r="R21" s="13">
        <v>0.1</v>
      </c>
      <c r="S21" s="13">
        <v>9016</v>
      </c>
      <c r="T21" s="13" t="str">
        <f t="shared" si="3"/>
        <v>COD1</v>
      </c>
      <c r="U21" s="47">
        <v>85</v>
      </c>
    </row>
    <row r="22" spans="1:21" ht="24" x14ac:dyDescent="0.25">
      <c r="A22" s="137"/>
      <c r="B22" s="28" t="s">
        <v>94</v>
      </c>
      <c r="C22" s="28" t="s">
        <v>247</v>
      </c>
      <c r="D22" s="28" t="s">
        <v>248</v>
      </c>
      <c r="E22" s="28">
        <v>10</v>
      </c>
      <c r="F22" s="28">
        <v>2</v>
      </c>
      <c r="G22" s="28">
        <v>19</v>
      </c>
      <c r="H22" s="27">
        <f t="shared" si="5"/>
        <v>287.27272727272725</v>
      </c>
      <c r="I22" s="28">
        <v>316</v>
      </c>
      <c r="J22" s="13">
        <v>659</v>
      </c>
      <c r="K22" s="13">
        <v>1</v>
      </c>
      <c r="L22" s="29">
        <f t="shared" si="7"/>
        <v>366.11111111111109</v>
      </c>
      <c r="M22" s="30">
        <f t="shared" si="8"/>
        <v>50.111111111111086</v>
      </c>
      <c r="N22" s="30">
        <f t="shared" si="9"/>
        <v>27.443741209563989</v>
      </c>
      <c r="O22" s="13" t="s">
        <v>212</v>
      </c>
      <c r="P22" s="31" t="s">
        <v>249</v>
      </c>
      <c r="Q22" s="48" t="s">
        <v>207</v>
      </c>
      <c r="R22" s="13">
        <v>0.1</v>
      </c>
      <c r="S22" s="13">
        <v>9016</v>
      </c>
      <c r="T22" s="13" t="str">
        <f t="shared" si="3"/>
        <v>COD1</v>
      </c>
      <c r="U22" s="47">
        <v>85</v>
      </c>
    </row>
    <row r="23" spans="1:21" ht="24" x14ac:dyDescent="0.25">
      <c r="A23" s="137"/>
      <c r="B23" s="28" t="s">
        <v>94</v>
      </c>
      <c r="C23" s="28" t="s">
        <v>247</v>
      </c>
      <c r="D23" s="28" t="s">
        <v>250</v>
      </c>
      <c r="E23" s="28">
        <v>10</v>
      </c>
      <c r="F23" s="28">
        <v>2</v>
      </c>
      <c r="G23" s="28">
        <v>19</v>
      </c>
      <c r="H23" s="27">
        <f t="shared" si="5"/>
        <v>461.81818181818176</v>
      </c>
      <c r="I23" s="28">
        <v>508</v>
      </c>
      <c r="J23" s="13">
        <v>879</v>
      </c>
      <c r="K23" s="13">
        <v>1</v>
      </c>
      <c r="L23" s="29">
        <f t="shared" si="7"/>
        <v>488.33333333333331</v>
      </c>
      <c r="M23" s="30">
        <f t="shared" si="8"/>
        <v>-19.666666666666686</v>
      </c>
      <c r="N23" s="30">
        <f t="shared" si="9"/>
        <v>5.7414698162729705</v>
      </c>
      <c r="O23" s="13" t="s">
        <v>212</v>
      </c>
      <c r="P23" s="31" t="s">
        <v>227</v>
      </c>
      <c r="Q23" s="48" t="s">
        <v>207</v>
      </c>
      <c r="R23" s="13">
        <v>0.1</v>
      </c>
      <c r="S23" s="13">
        <v>9016</v>
      </c>
      <c r="T23" s="13" t="str">
        <f t="shared" si="3"/>
        <v>COD1</v>
      </c>
      <c r="U23" s="47">
        <v>85</v>
      </c>
    </row>
    <row r="24" spans="1:21" ht="24" customHeight="1" x14ac:dyDescent="0.25">
      <c r="A24" s="137"/>
      <c r="B24" s="28" t="s">
        <v>94</v>
      </c>
      <c r="C24" s="28" t="s">
        <v>251</v>
      </c>
      <c r="D24" s="28" t="s">
        <v>252</v>
      </c>
      <c r="E24" s="28">
        <v>14</v>
      </c>
      <c r="F24" s="28">
        <v>8</v>
      </c>
      <c r="G24" s="28">
        <v>19</v>
      </c>
      <c r="H24" s="27">
        <f t="shared" si="5"/>
        <v>375.45454545454544</v>
      </c>
      <c r="I24" s="28">
        <v>413</v>
      </c>
      <c r="J24" s="13">
        <v>730</v>
      </c>
      <c r="K24" s="28">
        <v>1</v>
      </c>
      <c r="L24" s="27">
        <f t="shared" si="7"/>
        <v>405.55555555555554</v>
      </c>
      <c r="M24" s="51">
        <f t="shared" si="8"/>
        <v>-7.4444444444444571</v>
      </c>
      <c r="N24" s="30">
        <f t="shared" si="9"/>
        <v>8.017218186709707</v>
      </c>
      <c r="O24" s="28" t="s">
        <v>212</v>
      </c>
      <c r="P24" s="52" t="s">
        <v>218</v>
      </c>
      <c r="Q24" s="48" t="s">
        <v>207</v>
      </c>
      <c r="R24" s="13">
        <v>0.1</v>
      </c>
      <c r="S24" s="13">
        <v>9016</v>
      </c>
      <c r="T24" s="13" t="str">
        <f t="shared" si="3"/>
        <v>COD1</v>
      </c>
      <c r="U24" s="47">
        <v>85</v>
      </c>
    </row>
    <row r="25" spans="1:21" ht="24" x14ac:dyDescent="0.25">
      <c r="A25" s="137"/>
      <c r="B25" s="28" t="s">
        <v>94</v>
      </c>
      <c r="C25" s="28" t="s">
        <v>251</v>
      </c>
      <c r="D25" s="28" t="s">
        <v>253</v>
      </c>
      <c r="E25" s="28">
        <v>14</v>
      </c>
      <c r="F25" s="28">
        <v>8</v>
      </c>
      <c r="G25" s="28">
        <v>19</v>
      </c>
      <c r="H25" s="27">
        <f t="shared" si="5"/>
        <v>761.81818181818176</v>
      </c>
      <c r="I25" s="28">
        <v>838</v>
      </c>
      <c r="J25" s="13">
        <v>1460</v>
      </c>
      <c r="K25" s="13">
        <v>1</v>
      </c>
      <c r="L25" s="29">
        <f t="shared" si="7"/>
        <v>811.11111111111109</v>
      </c>
      <c r="M25" s="30">
        <f t="shared" si="8"/>
        <v>-26.888888888888914</v>
      </c>
      <c r="N25" s="30">
        <f t="shared" si="9"/>
        <v>6.4704322460885866</v>
      </c>
      <c r="O25" s="13" t="s">
        <v>212</v>
      </c>
      <c r="P25" s="31" t="s">
        <v>254</v>
      </c>
      <c r="Q25" s="48" t="s">
        <v>207</v>
      </c>
      <c r="R25" s="13">
        <v>0.1</v>
      </c>
      <c r="S25" s="13">
        <v>9016</v>
      </c>
      <c r="T25" s="13" t="str">
        <f t="shared" si="3"/>
        <v>COD1</v>
      </c>
      <c r="U25" s="47">
        <v>85</v>
      </c>
    </row>
    <row r="26" spans="1:21" ht="24" x14ac:dyDescent="0.25">
      <c r="A26" s="137"/>
      <c r="B26" s="132" t="s">
        <v>94</v>
      </c>
      <c r="C26" s="132" t="s">
        <v>255</v>
      </c>
      <c r="D26" s="28" t="s">
        <v>256</v>
      </c>
      <c r="E26" s="28">
        <v>5</v>
      </c>
      <c r="F26" s="28"/>
      <c r="G26" s="28">
        <v>16</v>
      </c>
      <c r="H26" s="27">
        <f t="shared" si="5"/>
        <v>192.72727272727272</v>
      </c>
      <c r="I26" s="28">
        <v>212</v>
      </c>
      <c r="J26" s="13">
        <v>343</v>
      </c>
      <c r="K26" s="13">
        <v>1</v>
      </c>
      <c r="L26" s="29">
        <f t="shared" si="7"/>
        <v>214.375</v>
      </c>
      <c r="M26" s="30">
        <f t="shared" si="8"/>
        <v>2.375</v>
      </c>
      <c r="N26" s="30">
        <f t="shared" si="9"/>
        <v>11.232311320754729</v>
      </c>
      <c r="O26" s="13" t="s">
        <v>212</v>
      </c>
      <c r="P26" s="31" t="s">
        <v>257</v>
      </c>
      <c r="Q26" s="48" t="s">
        <v>207</v>
      </c>
      <c r="R26" s="13">
        <v>0.1</v>
      </c>
      <c r="S26" s="13">
        <v>9016</v>
      </c>
      <c r="T26" s="13" t="str">
        <f t="shared" si="3"/>
        <v>COD1</v>
      </c>
      <c r="U26" s="47">
        <v>85</v>
      </c>
    </row>
    <row r="27" spans="1:21" ht="24" x14ac:dyDescent="0.25">
      <c r="A27" s="137"/>
      <c r="B27" s="132"/>
      <c r="C27" s="132"/>
      <c r="D27" s="28" t="s">
        <v>258</v>
      </c>
      <c r="E27" s="28">
        <v>7</v>
      </c>
      <c r="F27" s="28"/>
      <c r="G27" s="28">
        <v>16</v>
      </c>
      <c r="H27" s="27">
        <f t="shared" si="5"/>
        <v>458.18181818181813</v>
      </c>
      <c r="I27" s="28">
        <v>504</v>
      </c>
      <c r="J27" s="13">
        <v>973</v>
      </c>
      <c r="K27" s="13">
        <v>1</v>
      </c>
      <c r="L27" s="29">
        <f t="shared" si="7"/>
        <v>608.125</v>
      </c>
      <c r="M27" s="30">
        <f t="shared" si="8"/>
        <v>104.125</v>
      </c>
      <c r="N27" s="30">
        <f t="shared" si="9"/>
        <v>32.725694444444464</v>
      </c>
      <c r="O27" s="13" t="s">
        <v>212</v>
      </c>
      <c r="P27" s="53" t="s">
        <v>259</v>
      </c>
      <c r="Q27" s="49" t="s">
        <v>207</v>
      </c>
      <c r="R27" s="13">
        <v>0.1</v>
      </c>
      <c r="S27" s="13">
        <v>9016</v>
      </c>
      <c r="T27" s="13" t="str">
        <f t="shared" si="3"/>
        <v>COD1</v>
      </c>
      <c r="U27" s="47">
        <v>85</v>
      </c>
    </row>
    <row r="28" spans="1:21" ht="24" x14ac:dyDescent="0.25">
      <c r="A28" s="137"/>
      <c r="B28" s="28" t="s">
        <v>94</v>
      </c>
      <c r="C28" s="28" t="s">
        <v>260</v>
      </c>
      <c r="D28" s="28" t="s">
        <v>261</v>
      </c>
      <c r="E28" s="28">
        <v>36</v>
      </c>
      <c r="F28" s="28">
        <v>16</v>
      </c>
      <c r="G28" s="28">
        <v>19</v>
      </c>
      <c r="H28" s="27">
        <f t="shared" si="5"/>
        <v>2730.9090909090905</v>
      </c>
      <c r="I28" s="32">
        <v>3004</v>
      </c>
      <c r="J28" s="32">
        <v>2676</v>
      </c>
      <c r="K28" s="13">
        <v>2</v>
      </c>
      <c r="L28" s="29">
        <f t="shared" si="7"/>
        <v>2973.3333333333335</v>
      </c>
      <c r="M28" s="30">
        <f t="shared" si="8"/>
        <v>-30.666666666666515</v>
      </c>
      <c r="N28" s="30">
        <f t="shared" si="9"/>
        <v>8.8770528184642927</v>
      </c>
      <c r="O28" s="13" t="s">
        <v>212</v>
      </c>
      <c r="P28" s="53" t="s">
        <v>262</v>
      </c>
      <c r="Q28" s="48" t="s">
        <v>207</v>
      </c>
      <c r="R28" s="13">
        <v>0.1</v>
      </c>
      <c r="S28" s="13">
        <v>9016</v>
      </c>
      <c r="T28" s="13" t="str">
        <f t="shared" si="3"/>
        <v>COD1</v>
      </c>
      <c r="U28" s="47">
        <v>85</v>
      </c>
    </row>
    <row r="29" spans="1:21" ht="24" x14ac:dyDescent="0.25">
      <c r="A29" s="137"/>
      <c r="B29" s="28" t="s">
        <v>94</v>
      </c>
      <c r="C29" s="28" t="s">
        <v>263</v>
      </c>
      <c r="D29" s="28" t="s">
        <v>264</v>
      </c>
      <c r="E29" s="28">
        <v>25</v>
      </c>
      <c r="F29" s="28">
        <v>12</v>
      </c>
      <c r="G29" s="28">
        <v>19</v>
      </c>
      <c r="H29" s="27">
        <f t="shared" si="5"/>
        <v>1179.090909090909</v>
      </c>
      <c r="I29" s="32">
        <v>1297</v>
      </c>
      <c r="J29" s="32">
        <v>2433</v>
      </c>
      <c r="K29" s="13">
        <v>1</v>
      </c>
      <c r="L29" s="29">
        <f t="shared" si="7"/>
        <v>1351.6666666666667</v>
      </c>
      <c r="M29" s="30">
        <f t="shared" si="8"/>
        <v>54.666666666666742</v>
      </c>
      <c r="N29" s="30">
        <f t="shared" si="9"/>
        <v>14.636340272423553</v>
      </c>
      <c r="O29" s="13" t="s">
        <v>212</v>
      </c>
      <c r="P29" s="53" t="s">
        <v>265</v>
      </c>
      <c r="Q29" s="48" t="s">
        <v>207</v>
      </c>
      <c r="R29" s="13">
        <v>0.1</v>
      </c>
      <c r="S29" s="14">
        <v>9016</v>
      </c>
      <c r="T29" s="13" t="str">
        <f t="shared" si="3"/>
        <v>COD1</v>
      </c>
      <c r="U29" s="47">
        <v>85</v>
      </c>
    </row>
    <row r="30" spans="1:21" ht="24" x14ac:dyDescent="0.25">
      <c r="A30" s="137"/>
      <c r="B30" s="28" t="s">
        <v>94</v>
      </c>
      <c r="C30" s="28" t="s">
        <v>266</v>
      </c>
      <c r="D30" s="28" t="s">
        <v>267</v>
      </c>
      <c r="E30" s="28">
        <v>40</v>
      </c>
      <c r="F30" s="28">
        <v>12</v>
      </c>
      <c r="G30" s="28">
        <v>19</v>
      </c>
      <c r="H30" s="27">
        <f t="shared" si="5"/>
        <v>2201.8181818181815</v>
      </c>
      <c r="I30" s="32">
        <v>2422</v>
      </c>
      <c r="J30" s="32">
        <v>2189</v>
      </c>
      <c r="K30" s="13">
        <v>2</v>
      </c>
      <c r="L30" s="29">
        <f t="shared" si="7"/>
        <v>2432.2222222222222</v>
      </c>
      <c r="M30" s="30">
        <f t="shared" si="8"/>
        <v>10.222222222222172</v>
      </c>
      <c r="N30" s="30">
        <f t="shared" si="9"/>
        <v>10.464262776401512</v>
      </c>
      <c r="O30" s="13" t="s">
        <v>212</v>
      </c>
      <c r="P30" s="53" t="s">
        <v>268</v>
      </c>
      <c r="Q30" s="48" t="s">
        <v>207</v>
      </c>
      <c r="R30" s="13">
        <v>0.1</v>
      </c>
      <c r="S30" s="32">
        <v>9006</v>
      </c>
      <c r="T30" s="13" t="str">
        <f t="shared" si="3"/>
        <v>COD8N</v>
      </c>
      <c r="U30" s="47">
        <v>85</v>
      </c>
    </row>
    <row r="31" spans="1:21" ht="30" x14ac:dyDescent="0.25">
      <c r="A31" s="137"/>
      <c r="B31" s="28" t="s">
        <v>94</v>
      </c>
      <c r="C31" s="139" t="s">
        <v>269</v>
      </c>
      <c r="D31" s="28" t="s">
        <v>270</v>
      </c>
      <c r="E31" s="28">
        <v>124</v>
      </c>
      <c r="F31" s="28">
        <v>70</v>
      </c>
      <c r="G31" s="28">
        <v>19</v>
      </c>
      <c r="H31" s="27">
        <f t="shared" si="5"/>
        <v>6933.6363636363631</v>
      </c>
      <c r="I31" s="32">
        <v>7627</v>
      </c>
      <c r="J31" s="13">
        <v>3027</v>
      </c>
      <c r="K31" s="32">
        <v>4</v>
      </c>
      <c r="L31" s="29">
        <f t="shared" si="7"/>
        <v>6726.6666666666661</v>
      </c>
      <c r="M31" s="147">
        <f>(L31+L32)-I31</f>
        <v>-59.222222222222626</v>
      </c>
      <c r="N31" s="147">
        <f>(((L31+L32)/(H31))-1)*100</f>
        <v>9.1458706641609488</v>
      </c>
      <c r="O31" s="13" t="s">
        <v>212</v>
      </c>
      <c r="P31" s="52" t="s">
        <v>271</v>
      </c>
      <c r="Q31" s="48" t="s">
        <v>207</v>
      </c>
      <c r="R31" s="13">
        <v>0.1</v>
      </c>
      <c r="S31" s="14" t="s">
        <v>272</v>
      </c>
      <c r="T31" s="14" t="s">
        <v>273</v>
      </c>
      <c r="U31" s="47">
        <v>85</v>
      </c>
    </row>
    <row r="32" spans="1:21" ht="24" x14ac:dyDescent="0.25">
      <c r="A32" s="137"/>
      <c r="B32" s="18" t="s">
        <v>94</v>
      </c>
      <c r="C32" s="140"/>
      <c r="D32" s="18" t="s">
        <v>270</v>
      </c>
      <c r="E32" s="18">
        <v>124</v>
      </c>
      <c r="F32" s="18">
        <v>70</v>
      </c>
      <c r="G32" s="18">
        <v>19</v>
      </c>
      <c r="H32" s="33">
        <f t="shared" si="5"/>
        <v>0</v>
      </c>
      <c r="I32" s="18"/>
      <c r="J32" s="16">
        <v>1514</v>
      </c>
      <c r="K32" s="16">
        <v>1</v>
      </c>
      <c r="L32" s="34">
        <f t="shared" si="7"/>
        <v>841.11111111111109</v>
      </c>
      <c r="M32" s="150"/>
      <c r="N32" s="150"/>
      <c r="O32" s="16" t="s">
        <v>212</v>
      </c>
      <c r="P32" s="36" t="s">
        <v>274</v>
      </c>
      <c r="Q32" s="54" t="s">
        <v>207</v>
      </c>
      <c r="R32" s="16">
        <v>0.1</v>
      </c>
      <c r="S32" s="55">
        <v>9006</v>
      </c>
      <c r="T32" s="16" t="str">
        <f t="shared" si="3"/>
        <v>COD8N</v>
      </c>
      <c r="U32" s="56">
        <v>85</v>
      </c>
    </row>
    <row r="33" spans="1:21" ht="24.75" thickBot="1" x14ac:dyDescent="0.3">
      <c r="A33" s="138"/>
      <c r="B33" s="28" t="s">
        <v>94</v>
      </c>
      <c r="C33" s="28" t="s">
        <v>275</v>
      </c>
      <c r="D33" s="28" t="s">
        <v>276</v>
      </c>
      <c r="E33" s="28">
        <v>20</v>
      </c>
      <c r="F33" s="28">
        <v>10</v>
      </c>
      <c r="G33" s="28">
        <v>19</v>
      </c>
      <c r="H33" s="27">
        <f t="shared" si="5"/>
        <v>1659.9999999999998</v>
      </c>
      <c r="I33" s="32">
        <v>1826</v>
      </c>
      <c r="J33" s="32">
        <v>3162</v>
      </c>
      <c r="K33" s="13">
        <v>1</v>
      </c>
      <c r="L33" s="29">
        <f t="shared" si="7"/>
        <v>1756.6666666666665</v>
      </c>
      <c r="M33" s="30">
        <f t="shared" si="8"/>
        <v>-69.333333333333485</v>
      </c>
      <c r="N33" s="30">
        <f t="shared" ref="N33:N59" si="10">((L33/H33)-1)*100</f>
        <v>5.8232931726907688</v>
      </c>
      <c r="O33" s="13" t="s">
        <v>212</v>
      </c>
      <c r="P33" s="53" t="s">
        <v>277</v>
      </c>
      <c r="Q33" s="48" t="s">
        <v>207</v>
      </c>
      <c r="R33" s="13">
        <v>0.1</v>
      </c>
      <c r="S33" s="32">
        <v>9006</v>
      </c>
      <c r="T33" s="13" t="str">
        <f t="shared" si="3"/>
        <v>COD8N</v>
      </c>
      <c r="U33" s="28">
        <v>85</v>
      </c>
    </row>
    <row r="34" spans="1:21" ht="24.75" hidden="1" customHeight="1" x14ac:dyDescent="0.25">
      <c r="A34" s="135"/>
      <c r="B34" s="19" t="s">
        <v>94</v>
      </c>
      <c r="C34" s="19" t="s">
        <v>278</v>
      </c>
      <c r="D34" s="19" t="s">
        <v>279</v>
      </c>
      <c r="E34" s="19">
        <v>125</v>
      </c>
      <c r="F34" s="19"/>
      <c r="G34" s="19">
        <v>16</v>
      </c>
      <c r="H34" s="57">
        <f t="shared" si="5"/>
        <v>5454.545454545454</v>
      </c>
      <c r="I34" s="58">
        <v>6000</v>
      </c>
      <c r="J34" s="17">
        <v>4840</v>
      </c>
      <c r="K34" s="17">
        <v>2</v>
      </c>
      <c r="L34" s="59">
        <f t="shared" si="7"/>
        <v>6050</v>
      </c>
      <c r="M34" s="60">
        <f t="shared" si="8"/>
        <v>50</v>
      </c>
      <c r="N34" s="60">
        <f t="shared" si="10"/>
        <v>10.916666666666686</v>
      </c>
      <c r="O34" s="17" t="s">
        <v>205</v>
      </c>
      <c r="P34" s="61" t="s">
        <v>208</v>
      </c>
      <c r="Q34" s="58" t="s">
        <v>207</v>
      </c>
      <c r="R34" s="17">
        <v>0.1</v>
      </c>
      <c r="S34" s="62">
        <v>9006</v>
      </c>
      <c r="T34" s="17" t="str">
        <f t="shared" si="3"/>
        <v>0064</v>
      </c>
      <c r="U34" s="17">
        <v>3570</v>
      </c>
    </row>
    <row r="35" spans="1:21" ht="27" hidden="1" customHeight="1" x14ac:dyDescent="0.25">
      <c r="A35" s="135"/>
      <c r="B35" s="18" t="s">
        <v>94</v>
      </c>
      <c r="C35" s="18" t="s">
        <v>238</v>
      </c>
      <c r="D35" s="18" t="s">
        <v>280</v>
      </c>
      <c r="E35" s="18">
        <v>117</v>
      </c>
      <c r="F35" s="18"/>
      <c r="G35" s="18">
        <v>16</v>
      </c>
      <c r="H35" s="33">
        <f t="shared" si="5"/>
        <v>2727.272727272727</v>
      </c>
      <c r="I35" s="54">
        <v>3000</v>
      </c>
      <c r="J35" s="16">
        <v>4840</v>
      </c>
      <c r="K35" s="16">
        <v>1</v>
      </c>
      <c r="L35" s="34">
        <f t="shared" si="7"/>
        <v>3025</v>
      </c>
      <c r="M35" s="35">
        <f t="shared" si="8"/>
        <v>25</v>
      </c>
      <c r="N35" s="35">
        <f t="shared" si="10"/>
        <v>10.916666666666686</v>
      </c>
      <c r="O35" s="16" t="s">
        <v>205</v>
      </c>
      <c r="P35" s="36" t="s">
        <v>208</v>
      </c>
      <c r="Q35" s="54" t="s">
        <v>207</v>
      </c>
      <c r="R35" s="16">
        <v>0.1</v>
      </c>
      <c r="S35" s="55">
        <v>9006</v>
      </c>
      <c r="T35" s="16" t="str">
        <f t="shared" si="3"/>
        <v>0064</v>
      </c>
      <c r="U35" s="16">
        <v>3570</v>
      </c>
    </row>
    <row r="36" spans="1:21" ht="24" x14ac:dyDescent="0.25">
      <c r="A36" s="136"/>
      <c r="B36" s="63" t="s">
        <v>94</v>
      </c>
      <c r="C36" s="63" t="s">
        <v>221</v>
      </c>
      <c r="D36" s="63" t="s">
        <v>281</v>
      </c>
      <c r="E36" s="63">
        <v>18</v>
      </c>
      <c r="F36" s="63">
        <v>5</v>
      </c>
      <c r="G36" s="63">
        <v>19</v>
      </c>
      <c r="H36" s="27">
        <f t="shared" si="5"/>
        <v>431.81818181818176</v>
      </c>
      <c r="I36" s="63">
        <v>475</v>
      </c>
      <c r="J36" s="13">
        <v>931</v>
      </c>
      <c r="K36" s="13">
        <v>1</v>
      </c>
      <c r="L36" s="29">
        <f t="shared" si="7"/>
        <v>517.22222222222217</v>
      </c>
      <c r="M36" s="30">
        <f t="shared" si="8"/>
        <v>42.222222222222172</v>
      </c>
      <c r="N36" s="30">
        <f t="shared" si="10"/>
        <v>19.777777777777782</v>
      </c>
      <c r="O36" s="13" t="s">
        <v>212</v>
      </c>
      <c r="P36" s="31" t="s">
        <v>282</v>
      </c>
      <c r="Q36" s="48" t="s">
        <v>283</v>
      </c>
      <c r="R36" s="13">
        <v>0.1</v>
      </c>
      <c r="S36" s="13">
        <v>9016</v>
      </c>
      <c r="T36" s="13" t="str">
        <f t="shared" si="3"/>
        <v>COD1</v>
      </c>
      <c r="U36" s="13">
        <v>82</v>
      </c>
    </row>
    <row r="37" spans="1:21" ht="36" x14ac:dyDescent="0.25">
      <c r="A37" s="137"/>
      <c r="B37" s="28" t="s">
        <v>94</v>
      </c>
      <c r="C37" s="28" t="s">
        <v>284</v>
      </c>
      <c r="D37" s="28" t="s">
        <v>285</v>
      </c>
      <c r="E37" s="28">
        <v>20</v>
      </c>
      <c r="F37" s="28">
        <v>2</v>
      </c>
      <c r="G37" s="28">
        <v>19</v>
      </c>
      <c r="H37" s="27">
        <f t="shared" si="5"/>
        <v>591.81818181818176</v>
      </c>
      <c r="I37" s="28">
        <v>651</v>
      </c>
      <c r="J37" s="13">
        <v>1216</v>
      </c>
      <c r="K37" s="13">
        <v>1</v>
      </c>
      <c r="L37" s="29">
        <f t="shared" si="7"/>
        <v>675.55555555555554</v>
      </c>
      <c r="M37" s="30">
        <f t="shared" si="8"/>
        <v>24.555555555555543</v>
      </c>
      <c r="N37" s="30">
        <f t="shared" si="10"/>
        <v>14.149172213688344</v>
      </c>
      <c r="O37" s="13" t="s">
        <v>212</v>
      </c>
      <c r="P37" s="31" t="s">
        <v>286</v>
      </c>
      <c r="Q37" s="48" t="s">
        <v>207</v>
      </c>
      <c r="R37" s="13">
        <v>0.1</v>
      </c>
      <c r="S37" s="13">
        <v>9016</v>
      </c>
      <c r="T37" s="13" t="str">
        <f t="shared" si="3"/>
        <v>COD1</v>
      </c>
      <c r="U37" s="28">
        <v>85</v>
      </c>
    </row>
    <row r="38" spans="1:21" ht="24" x14ac:dyDescent="0.25">
      <c r="A38" s="137"/>
      <c r="B38" s="19" t="s">
        <v>94</v>
      </c>
      <c r="C38" s="19" t="s">
        <v>287</v>
      </c>
      <c r="D38" s="19" t="s">
        <v>288</v>
      </c>
      <c r="E38" s="19">
        <v>15</v>
      </c>
      <c r="F38" s="19">
        <v>2</v>
      </c>
      <c r="G38" s="19">
        <v>19</v>
      </c>
      <c r="H38" s="57">
        <f t="shared" si="5"/>
        <v>388.18181818181813</v>
      </c>
      <c r="I38" s="19">
        <v>427</v>
      </c>
      <c r="J38" s="17">
        <v>730</v>
      </c>
      <c r="K38" s="17">
        <v>1</v>
      </c>
      <c r="L38" s="59">
        <f t="shared" si="7"/>
        <v>405.55555555555554</v>
      </c>
      <c r="M38" s="60">
        <f t="shared" si="8"/>
        <v>-21.444444444444457</v>
      </c>
      <c r="N38" s="60">
        <f t="shared" si="10"/>
        <v>4.475670049440561</v>
      </c>
      <c r="O38" s="17" t="s">
        <v>212</v>
      </c>
      <c r="P38" s="61" t="s">
        <v>218</v>
      </c>
      <c r="Q38" s="58" t="s">
        <v>207</v>
      </c>
      <c r="R38" s="17">
        <v>0.1</v>
      </c>
      <c r="S38" s="17">
        <v>9016</v>
      </c>
      <c r="T38" s="17" t="str">
        <f t="shared" si="3"/>
        <v>COD1</v>
      </c>
      <c r="U38" s="64">
        <v>85</v>
      </c>
    </row>
    <row r="39" spans="1:21" ht="24" x14ac:dyDescent="0.25">
      <c r="A39" s="137"/>
      <c r="B39" s="28" t="s">
        <v>94</v>
      </c>
      <c r="C39" s="28" t="s">
        <v>289</v>
      </c>
      <c r="D39" s="28" t="s">
        <v>290</v>
      </c>
      <c r="E39" s="28">
        <v>12</v>
      </c>
      <c r="F39" s="28">
        <v>1</v>
      </c>
      <c r="G39" s="28">
        <v>19</v>
      </c>
      <c r="H39" s="27">
        <f t="shared" si="5"/>
        <v>345.45454545454544</v>
      </c>
      <c r="I39" s="28">
        <v>380</v>
      </c>
      <c r="J39" s="13">
        <v>659</v>
      </c>
      <c r="K39" s="13">
        <v>1</v>
      </c>
      <c r="L39" s="29">
        <f t="shared" si="7"/>
        <v>366.11111111111109</v>
      </c>
      <c r="M39" s="30">
        <f t="shared" si="8"/>
        <v>-13.888888888888914</v>
      </c>
      <c r="N39" s="30">
        <f t="shared" si="10"/>
        <v>5.9795321637426957</v>
      </c>
      <c r="O39" s="13" t="s">
        <v>212</v>
      </c>
      <c r="P39" s="31" t="s">
        <v>249</v>
      </c>
      <c r="Q39" s="48" t="s">
        <v>207</v>
      </c>
      <c r="R39" s="13">
        <v>0.1</v>
      </c>
      <c r="S39" s="13">
        <v>9016</v>
      </c>
      <c r="T39" s="13" t="str">
        <f t="shared" si="3"/>
        <v>COD1</v>
      </c>
      <c r="U39" s="47">
        <v>85</v>
      </c>
    </row>
    <row r="40" spans="1:21" ht="24" x14ac:dyDescent="0.25">
      <c r="A40" s="137"/>
      <c r="B40" s="28" t="s">
        <v>94</v>
      </c>
      <c r="C40" s="28" t="s">
        <v>289</v>
      </c>
      <c r="D40" s="28" t="s">
        <v>291</v>
      </c>
      <c r="E40" s="28">
        <v>12</v>
      </c>
      <c r="F40" s="28">
        <v>1</v>
      </c>
      <c r="G40" s="28">
        <v>19</v>
      </c>
      <c r="H40" s="27">
        <f t="shared" si="5"/>
        <v>345.45454545454544</v>
      </c>
      <c r="I40" s="28">
        <v>380</v>
      </c>
      <c r="J40" s="13">
        <v>659</v>
      </c>
      <c r="K40" s="13">
        <v>1</v>
      </c>
      <c r="L40" s="29">
        <f t="shared" si="7"/>
        <v>366.11111111111109</v>
      </c>
      <c r="M40" s="30">
        <f t="shared" si="8"/>
        <v>-13.888888888888914</v>
      </c>
      <c r="N40" s="30">
        <f t="shared" si="10"/>
        <v>5.9795321637426957</v>
      </c>
      <c r="O40" s="13" t="s">
        <v>212</v>
      </c>
      <c r="P40" s="31" t="s">
        <v>249</v>
      </c>
      <c r="Q40" s="48" t="s">
        <v>207</v>
      </c>
      <c r="R40" s="13">
        <v>0.1</v>
      </c>
      <c r="S40" s="13">
        <v>9016</v>
      </c>
      <c r="T40" s="13" t="str">
        <f t="shared" si="3"/>
        <v>COD1</v>
      </c>
      <c r="U40" s="47">
        <v>85</v>
      </c>
    </row>
    <row r="41" spans="1:21" ht="24" x14ac:dyDescent="0.25">
      <c r="A41" s="137"/>
      <c r="B41" s="28" t="s">
        <v>94</v>
      </c>
      <c r="C41" s="28" t="s">
        <v>289</v>
      </c>
      <c r="D41" s="28" t="s">
        <v>292</v>
      </c>
      <c r="E41" s="28">
        <v>12</v>
      </c>
      <c r="F41" s="28">
        <v>1</v>
      </c>
      <c r="G41" s="28">
        <v>19</v>
      </c>
      <c r="H41" s="27">
        <f t="shared" si="5"/>
        <v>345.45454545454544</v>
      </c>
      <c r="I41" s="28">
        <v>380</v>
      </c>
      <c r="J41" s="13">
        <v>659</v>
      </c>
      <c r="K41" s="13">
        <v>1</v>
      </c>
      <c r="L41" s="29">
        <f t="shared" si="7"/>
        <v>366.11111111111109</v>
      </c>
      <c r="M41" s="30">
        <f t="shared" si="8"/>
        <v>-13.888888888888914</v>
      </c>
      <c r="N41" s="30">
        <f t="shared" si="10"/>
        <v>5.9795321637426957</v>
      </c>
      <c r="O41" s="13" t="s">
        <v>212</v>
      </c>
      <c r="P41" s="31" t="s">
        <v>249</v>
      </c>
      <c r="Q41" s="48" t="s">
        <v>207</v>
      </c>
      <c r="R41" s="13">
        <v>0.1</v>
      </c>
      <c r="S41" s="13">
        <v>9016</v>
      </c>
      <c r="T41" s="13" t="str">
        <f t="shared" si="3"/>
        <v>COD1</v>
      </c>
      <c r="U41" s="47">
        <v>85</v>
      </c>
    </row>
    <row r="42" spans="1:21" ht="24" customHeight="1" x14ac:dyDescent="0.25">
      <c r="A42" s="137"/>
      <c r="B42" s="28" t="s">
        <v>293</v>
      </c>
      <c r="C42" s="28" t="s">
        <v>294</v>
      </c>
      <c r="D42" s="28" t="s">
        <v>295</v>
      </c>
      <c r="E42" s="28">
        <v>10</v>
      </c>
      <c r="F42" s="28">
        <v>4</v>
      </c>
      <c r="G42" s="28">
        <v>16</v>
      </c>
      <c r="H42" s="27">
        <f t="shared" si="5"/>
        <v>2727.272727272727</v>
      </c>
      <c r="I42" s="48">
        <v>3000</v>
      </c>
      <c r="J42" s="13">
        <v>5060</v>
      </c>
      <c r="K42" s="13">
        <v>1</v>
      </c>
      <c r="L42" s="30">
        <f>(J42/IF(G42=19,1.8,1.6))*K42</f>
        <v>3162.5</v>
      </c>
      <c r="M42" s="51">
        <f>L42-I42</f>
        <v>162.5</v>
      </c>
      <c r="N42" s="30">
        <f t="shared" si="10"/>
        <v>15.958333333333341</v>
      </c>
      <c r="O42" s="13" t="s">
        <v>205</v>
      </c>
      <c r="P42" s="31" t="s">
        <v>206</v>
      </c>
      <c r="Q42" s="14" t="s">
        <v>207</v>
      </c>
      <c r="R42" s="13">
        <v>0.1</v>
      </c>
      <c r="S42" s="32">
        <v>9006</v>
      </c>
      <c r="T42" s="13" t="str">
        <f>IF(AND(O42="Zehnder",S42=9016),"0556",IF(AND(O42="Zehnder",S42=9006),"0064",IF(AND(O42="IRSAP",S42=9016),"COD1","COD8N")))</f>
        <v>0064</v>
      </c>
      <c r="U42" s="47">
        <v>3570</v>
      </c>
    </row>
    <row r="43" spans="1:21" ht="30" customHeight="1" x14ac:dyDescent="0.25">
      <c r="A43" s="137"/>
      <c r="B43" s="132" t="s">
        <v>293</v>
      </c>
      <c r="C43" s="132" t="s">
        <v>238</v>
      </c>
      <c r="D43" s="132" t="s">
        <v>296</v>
      </c>
      <c r="E43" s="132">
        <v>68</v>
      </c>
      <c r="F43" s="132"/>
      <c r="G43" s="132">
        <v>19</v>
      </c>
      <c r="H43" s="143">
        <f>I43/1.1</f>
        <v>3469.9999999999995</v>
      </c>
      <c r="I43" s="132">
        <v>3817</v>
      </c>
      <c r="J43" s="133">
        <v>3162</v>
      </c>
      <c r="K43" s="133">
        <v>2</v>
      </c>
      <c r="L43" s="146">
        <f>(J43/IF(G43=19,1.8,1.6))*K43</f>
        <v>3513.333333333333</v>
      </c>
      <c r="M43" s="159">
        <f>L43-I43</f>
        <v>-303.66666666666697</v>
      </c>
      <c r="N43" s="160">
        <f>((L43/H43)-1)*100</f>
        <v>1.2487992315081797</v>
      </c>
      <c r="O43" s="133" t="s">
        <v>212</v>
      </c>
      <c r="P43" s="149" t="s">
        <v>297</v>
      </c>
      <c r="Q43" s="14" t="s">
        <v>207</v>
      </c>
      <c r="R43" s="13">
        <v>0.1</v>
      </c>
      <c r="S43" s="151">
        <v>9006</v>
      </c>
      <c r="T43" s="152" t="s">
        <v>298</v>
      </c>
      <c r="U43" s="154">
        <v>85</v>
      </c>
    </row>
    <row r="44" spans="1:21" ht="30" customHeight="1" x14ac:dyDescent="0.25">
      <c r="A44" s="137"/>
      <c r="B44" s="132"/>
      <c r="C44" s="132"/>
      <c r="D44" s="132"/>
      <c r="E44" s="132"/>
      <c r="F44" s="132"/>
      <c r="G44" s="132"/>
      <c r="H44" s="144"/>
      <c r="I44" s="132"/>
      <c r="J44" s="133"/>
      <c r="K44" s="133"/>
      <c r="L44" s="146"/>
      <c r="M44" s="159"/>
      <c r="N44" s="161"/>
      <c r="O44" s="133"/>
      <c r="P44" s="149"/>
      <c r="Q44" s="14" t="s">
        <v>207</v>
      </c>
      <c r="R44" s="13">
        <v>0.1</v>
      </c>
      <c r="S44" s="151"/>
      <c r="T44" s="153"/>
      <c r="U44" s="154"/>
    </row>
    <row r="45" spans="1:21" ht="36" x14ac:dyDescent="0.25">
      <c r="A45" s="137"/>
      <c r="B45" s="63" t="s">
        <v>293</v>
      </c>
      <c r="C45" s="63" t="s">
        <v>294</v>
      </c>
      <c r="D45" s="63" t="s">
        <v>299</v>
      </c>
      <c r="E45" s="63">
        <v>9</v>
      </c>
      <c r="F45" s="63">
        <v>3</v>
      </c>
      <c r="G45" s="63">
        <v>19</v>
      </c>
      <c r="H45" s="27">
        <f>I45/1.1</f>
        <v>480.90909090909088</v>
      </c>
      <c r="I45" s="63">
        <v>529</v>
      </c>
      <c r="J45" s="13">
        <v>973</v>
      </c>
      <c r="K45" s="13">
        <v>1</v>
      </c>
      <c r="L45" s="30">
        <f>(J45/IF(G45=19,1.8,1.6))*K45</f>
        <v>540.55555555555554</v>
      </c>
      <c r="M45" s="51">
        <f>L45-I45</f>
        <v>11.555555555555543</v>
      </c>
      <c r="N45" s="30">
        <f t="shared" ref="N45" si="11">((L45/H45)-1)*100</f>
        <v>12.402856542743134</v>
      </c>
      <c r="O45" s="13" t="s">
        <v>212</v>
      </c>
      <c r="P45" s="31" t="s">
        <v>215</v>
      </c>
      <c r="Q45" s="48" t="s">
        <v>207</v>
      </c>
      <c r="R45" s="13">
        <v>0.1</v>
      </c>
      <c r="S45" s="32">
        <v>9006</v>
      </c>
      <c r="T45" s="13" t="str">
        <f t="shared" ref="T45:T50" si="12">IF(AND(O45="Zehnder",S45=9016),"0556",IF(AND(O45="Zehnder",S45=9006),"0064",IF(AND(O45="IRSAP",S45=9016),"COD1","COD8N")))</f>
        <v>COD8N</v>
      </c>
      <c r="U45" s="47">
        <v>85</v>
      </c>
    </row>
    <row r="46" spans="1:21" ht="24" x14ac:dyDescent="0.25">
      <c r="A46" s="137"/>
      <c r="B46" s="63" t="s">
        <v>293</v>
      </c>
      <c r="C46" s="63" t="s">
        <v>294</v>
      </c>
      <c r="D46" s="63" t="s">
        <v>300</v>
      </c>
      <c r="E46" s="63">
        <v>13</v>
      </c>
      <c r="F46" s="63">
        <v>3</v>
      </c>
      <c r="G46" s="63">
        <v>19</v>
      </c>
      <c r="H46" s="63"/>
      <c r="I46" s="63">
        <v>454</v>
      </c>
      <c r="J46" s="13">
        <v>879</v>
      </c>
      <c r="K46" s="13">
        <v>1</v>
      </c>
      <c r="L46" s="30">
        <f>(J46/IF(G46=19,1.8,1.6))*K46</f>
        <v>488.33333333333331</v>
      </c>
      <c r="M46" s="51">
        <f>L46-I46</f>
        <v>34.333333333333314</v>
      </c>
      <c r="N46" s="51"/>
      <c r="O46" s="13" t="s">
        <v>212</v>
      </c>
      <c r="P46" s="31" t="s">
        <v>227</v>
      </c>
      <c r="Q46" s="14" t="s">
        <v>207</v>
      </c>
      <c r="R46" s="13">
        <v>0.1</v>
      </c>
      <c r="S46" s="13">
        <v>9016</v>
      </c>
      <c r="T46" s="13" t="str">
        <f t="shared" si="12"/>
        <v>COD1</v>
      </c>
      <c r="U46" s="47">
        <v>85</v>
      </c>
    </row>
    <row r="47" spans="1:21" ht="24" x14ac:dyDescent="0.25">
      <c r="A47" s="137"/>
      <c r="B47" s="28" t="s">
        <v>293</v>
      </c>
      <c r="C47" s="28" t="s">
        <v>238</v>
      </c>
      <c r="D47" s="28" t="s">
        <v>301</v>
      </c>
      <c r="E47" s="28">
        <v>73</v>
      </c>
      <c r="F47" s="28"/>
      <c r="G47" s="28">
        <v>19</v>
      </c>
      <c r="H47" s="27">
        <f t="shared" ref="H47:H48" si="13">I47/1.1</f>
        <v>1289.090909090909</v>
      </c>
      <c r="I47" s="28">
        <v>1418</v>
      </c>
      <c r="J47" s="13">
        <v>2676</v>
      </c>
      <c r="K47" s="13">
        <v>1</v>
      </c>
      <c r="L47" s="30">
        <f>(J47/IF(G47=19,1.8,1.6))*K47</f>
        <v>1486.6666666666667</v>
      </c>
      <c r="M47" s="51">
        <f>L47-I47</f>
        <v>68.666666666666742</v>
      </c>
      <c r="N47" s="30">
        <f t="shared" ref="N47:N48" si="14">((L47/H47)-1)*100</f>
        <v>15.32675129290082</v>
      </c>
      <c r="O47" s="13" t="s">
        <v>212</v>
      </c>
      <c r="P47" s="31" t="s">
        <v>262</v>
      </c>
      <c r="Q47" s="48" t="s">
        <v>207</v>
      </c>
      <c r="R47" s="13">
        <v>0.1</v>
      </c>
      <c r="S47" s="32">
        <v>9006</v>
      </c>
      <c r="T47" s="13" t="str">
        <f t="shared" si="12"/>
        <v>COD8N</v>
      </c>
      <c r="U47" s="47">
        <v>85</v>
      </c>
    </row>
    <row r="48" spans="1:21" ht="24" customHeight="1" x14ac:dyDescent="0.25">
      <c r="A48" s="137"/>
      <c r="B48" s="28" t="s">
        <v>293</v>
      </c>
      <c r="C48" s="28" t="s">
        <v>238</v>
      </c>
      <c r="D48" s="28" t="s">
        <v>302</v>
      </c>
      <c r="E48" s="28">
        <v>96</v>
      </c>
      <c r="F48" s="28"/>
      <c r="G48" s="28">
        <v>16</v>
      </c>
      <c r="H48" s="27">
        <f t="shared" si="13"/>
        <v>2727.272727272727</v>
      </c>
      <c r="I48" s="48">
        <v>3000</v>
      </c>
      <c r="J48" s="13">
        <v>5060</v>
      </c>
      <c r="K48" s="13">
        <v>1</v>
      </c>
      <c r="L48" s="30">
        <f>(J48/IF(G48=19,1.8,1.6))*K48</f>
        <v>3162.5</v>
      </c>
      <c r="M48" s="51">
        <f t="shared" ref="M48:M50" si="15">L48-I48</f>
        <v>162.5</v>
      </c>
      <c r="N48" s="30">
        <f t="shared" si="14"/>
        <v>15.958333333333341</v>
      </c>
      <c r="O48" s="13" t="s">
        <v>205</v>
      </c>
      <c r="P48" s="31" t="s">
        <v>206</v>
      </c>
      <c r="Q48" s="48" t="s">
        <v>207</v>
      </c>
      <c r="R48" s="13">
        <v>0.1</v>
      </c>
      <c r="S48" s="32">
        <v>9006</v>
      </c>
      <c r="T48" s="13" t="str">
        <f t="shared" si="12"/>
        <v>0064</v>
      </c>
      <c r="U48" s="47">
        <v>3570</v>
      </c>
    </row>
    <row r="49" spans="1:34" ht="24" customHeight="1" x14ac:dyDescent="0.25">
      <c r="A49" s="137"/>
      <c r="B49" s="28" t="s">
        <v>293</v>
      </c>
      <c r="C49" s="28" t="s">
        <v>303</v>
      </c>
      <c r="D49" s="28" t="s">
        <v>304</v>
      </c>
      <c r="E49" s="28">
        <v>14</v>
      </c>
      <c r="F49" s="28">
        <v>1</v>
      </c>
      <c r="G49" s="28">
        <v>19</v>
      </c>
      <c r="H49" s="28"/>
      <c r="I49" s="28">
        <v>500</v>
      </c>
      <c r="J49" s="13">
        <v>879</v>
      </c>
      <c r="K49" s="13">
        <v>1</v>
      </c>
      <c r="L49" s="30">
        <f t="shared" ref="L49:L57" si="16">(J49/IF(G49=19,1.8,1.6))*K49</f>
        <v>488.33333333333331</v>
      </c>
      <c r="M49" s="51">
        <f t="shared" si="15"/>
        <v>-11.666666666666686</v>
      </c>
      <c r="N49" s="51"/>
      <c r="O49" s="13" t="s">
        <v>212</v>
      </c>
      <c r="P49" s="31" t="s">
        <v>227</v>
      </c>
      <c r="Q49" s="48" t="s">
        <v>207</v>
      </c>
      <c r="R49" s="13">
        <v>0.1</v>
      </c>
      <c r="S49" s="13">
        <v>9016</v>
      </c>
      <c r="T49" s="13" t="str">
        <f t="shared" si="12"/>
        <v>COD1</v>
      </c>
      <c r="U49" s="47">
        <v>85</v>
      </c>
    </row>
    <row r="50" spans="1:34" ht="24" customHeight="1" x14ac:dyDescent="0.25">
      <c r="A50" s="137"/>
      <c r="B50" s="28" t="s">
        <v>293</v>
      </c>
      <c r="C50" s="48" t="s">
        <v>305</v>
      </c>
      <c r="D50" s="28" t="s">
        <v>306</v>
      </c>
      <c r="E50" s="48">
        <v>17</v>
      </c>
      <c r="F50" s="48">
        <v>1</v>
      </c>
      <c r="G50" s="28">
        <v>19</v>
      </c>
      <c r="H50" s="28"/>
      <c r="I50" s="28">
        <v>766</v>
      </c>
      <c r="J50" s="13">
        <v>1460</v>
      </c>
      <c r="K50" s="13">
        <v>1</v>
      </c>
      <c r="L50" s="30">
        <f t="shared" si="16"/>
        <v>811.11111111111109</v>
      </c>
      <c r="M50" s="51">
        <f t="shared" si="15"/>
        <v>45.111111111111086</v>
      </c>
      <c r="N50" s="51"/>
      <c r="O50" s="13" t="s">
        <v>212</v>
      </c>
      <c r="P50" s="31" t="s">
        <v>254</v>
      </c>
      <c r="Q50" s="48" t="s">
        <v>207</v>
      </c>
      <c r="R50" s="13">
        <v>0.1</v>
      </c>
      <c r="S50" s="13">
        <v>9016</v>
      </c>
      <c r="T50" s="13" t="str">
        <f t="shared" si="12"/>
        <v>COD1</v>
      </c>
      <c r="U50" s="47">
        <v>85</v>
      </c>
    </row>
    <row r="51" spans="1:34" s="66" customFormat="1" ht="24" customHeight="1" x14ac:dyDescent="0.25">
      <c r="A51" s="137"/>
      <c r="B51" s="65" t="s">
        <v>307</v>
      </c>
      <c r="C51" s="65" t="s">
        <v>238</v>
      </c>
      <c r="D51" s="65" t="s">
        <v>308</v>
      </c>
      <c r="E51" s="65">
        <v>138</v>
      </c>
      <c r="F51" s="25"/>
      <c r="G51" s="65">
        <v>16</v>
      </c>
      <c r="H51" s="27">
        <f t="shared" ref="H51:H57" si="17">I51/1.1</f>
        <v>5454.545454545454</v>
      </c>
      <c r="I51" s="65">
        <v>6000</v>
      </c>
      <c r="J51" s="13">
        <v>5060</v>
      </c>
      <c r="K51" s="13">
        <v>2</v>
      </c>
      <c r="L51" s="30">
        <f t="shared" si="16"/>
        <v>6325</v>
      </c>
      <c r="M51" s="30">
        <f>L51-I51</f>
        <v>325</v>
      </c>
      <c r="N51" s="30">
        <f t="shared" ref="N51:N57" si="18">((L51/H51)-1)*100</f>
        <v>15.958333333333341</v>
      </c>
      <c r="O51" s="13" t="s">
        <v>205</v>
      </c>
      <c r="P51" s="31" t="s">
        <v>206</v>
      </c>
      <c r="Q51" s="14" t="s">
        <v>207</v>
      </c>
      <c r="R51" s="13">
        <v>0.1</v>
      </c>
      <c r="S51" s="49">
        <v>9006</v>
      </c>
      <c r="T51" s="13" t="str">
        <f>IF(AND(O51="Zehnder",S51=9016),"0556",IF(AND(O51="Zehnder",S51=9006),"0064",IF(AND(O51="IRSAP",S51=9016),"COD1","COD8N")))</f>
        <v>0064</v>
      </c>
      <c r="U51" s="47">
        <v>3570</v>
      </c>
    </row>
    <row r="52" spans="1:34" s="66" customFormat="1" ht="36" customHeight="1" x14ac:dyDescent="0.25">
      <c r="A52" s="137"/>
      <c r="B52" s="65" t="s">
        <v>307</v>
      </c>
      <c r="C52" s="65" t="s">
        <v>238</v>
      </c>
      <c r="D52" s="65" t="s">
        <v>309</v>
      </c>
      <c r="E52" s="65">
        <v>71</v>
      </c>
      <c r="F52" s="65"/>
      <c r="G52" s="65">
        <v>19</v>
      </c>
      <c r="H52" s="27">
        <f t="shared" si="17"/>
        <v>419.09090909090907</v>
      </c>
      <c r="I52" s="65">
        <v>461</v>
      </c>
      <c r="J52" s="13">
        <v>879</v>
      </c>
      <c r="K52" s="13">
        <v>1</v>
      </c>
      <c r="L52" s="30">
        <f t="shared" si="16"/>
        <v>488.33333333333331</v>
      </c>
      <c r="M52" s="30">
        <f t="shared" ref="M52:M57" si="19">L52-I52</f>
        <v>27.333333333333314</v>
      </c>
      <c r="N52" s="30">
        <f t="shared" si="18"/>
        <v>16.522053506869128</v>
      </c>
      <c r="O52" s="13" t="s">
        <v>212</v>
      </c>
      <c r="P52" s="31" t="s">
        <v>227</v>
      </c>
      <c r="Q52" s="14" t="s">
        <v>207</v>
      </c>
      <c r="R52" s="13">
        <v>0.1</v>
      </c>
      <c r="S52" s="49">
        <v>9006</v>
      </c>
      <c r="T52" s="13" t="str">
        <f t="shared" ref="T52:T57" si="20">IF(AND(O52="Zehnder",S52=9016),"0556",IF(AND(O52="Zehnder",S52=9006),"0064",IF(AND(O52="IRSAP",S52=9016),"COD1","COD8N")))</f>
        <v>COD8N</v>
      </c>
      <c r="U52" s="67">
        <v>85</v>
      </c>
    </row>
    <row r="53" spans="1:34" s="66" customFormat="1" ht="36" x14ac:dyDescent="0.25">
      <c r="A53" s="137"/>
      <c r="B53" s="68" t="s">
        <v>307</v>
      </c>
      <c r="C53" s="68" t="s">
        <v>310</v>
      </c>
      <c r="D53" s="65" t="s">
        <v>311</v>
      </c>
      <c r="E53" s="65">
        <v>37</v>
      </c>
      <c r="F53" s="65"/>
      <c r="G53" s="68">
        <v>16</v>
      </c>
      <c r="H53" s="27">
        <f t="shared" si="17"/>
        <v>719.99999999999989</v>
      </c>
      <c r="I53" s="65">
        <v>792</v>
      </c>
      <c r="J53" s="13">
        <v>1216</v>
      </c>
      <c r="K53" s="13">
        <v>1</v>
      </c>
      <c r="L53" s="30">
        <f t="shared" si="16"/>
        <v>760</v>
      </c>
      <c r="M53" s="30">
        <f t="shared" si="19"/>
        <v>-32</v>
      </c>
      <c r="N53" s="30">
        <f t="shared" si="18"/>
        <v>5.5555555555555802</v>
      </c>
      <c r="O53" s="13" t="s">
        <v>212</v>
      </c>
      <c r="P53" s="31" t="s">
        <v>286</v>
      </c>
      <c r="Q53" s="14" t="s">
        <v>207</v>
      </c>
      <c r="R53" s="13">
        <v>0.1</v>
      </c>
      <c r="S53" s="49">
        <v>9006</v>
      </c>
      <c r="T53" s="13" t="str">
        <f t="shared" si="20"/>
        <v>COD8N</v>
      </c>
      <c r="U53" s="67">
        <v>85</v>
      </c>
    </row>
    <row r="54" spans="1:34" s="66" customFormat="1" ht="36" customHeight="1" x14ac:dyDescent="0.25">
      <c r="A54" s="137"/>
      <c r="B54" s="68" t="s">
        <v>312</v>
      </c>
      <c r="C54" s="68" t="s">
        <v>313</v>
      </c>
      <c r="D54" s="65" t="s">
        <v>314</v>
      </c>
      <c r="E54" s="65">
        <v>28</v>
      </c>
      <c r="F54" s="65"/>
      <c r="G54" s="68">
        <v>16</v>
      </c>
      <c r="H54" s="27">
        <f t="shared" si="17"/>
        <v>1166.3636363636363</v>
      </c>
      <c r="I54" s="65">
        <v>1283</v>
      </c>
      <c r="J54" s="13">
        <v>2189</v>
      </c>
      <c r="K54" s="28">
        <v>1</v>
      </c>
      <c r="L54" s="69">
        <f t="shared" si="16"/>
        <v>1368.125</v>
      </c>
      <c r="M54" s="69">
        <f t="shared" si="19"/>
        <v>85.125</v>
      </c>
      <c r="N54" s="30">
        <f t="shared" si="18"/>
        <v>17.298324240062367</v>
      </c>
      <c r="O54" s="28" t="s">
        <v>212</v>
      </c>
      <c r="P54" s="52" t="s">
        <v>268</v>
      </c>
      <c r="Q54" s="48" t="s">
        <v>207</v>
      </c>
      <c r="R54" s="13">
        <v>0.1</v>
      </c>
      <c r="S54" s="49">
        <v>9006</v>
      </c>
      <c r="T54" s="13" t="str">
        <f t="shared" si="20"/>
        <v>COD8N</v>
      </c>
      <c r="U54" s="67">
        <v>85</v>
      </c>
    </row>
    <row r="55" spans="1:34" s="66" customFormat="1" ht="36" customHeight="1" x14ac:dyDescent="0.25">
      <c r="A55" s="137"/>
      <c r="B55" s="14" t="s">
        <v>307</v>
      </c>
      <c r="C55" s="14" t="s">
        <v>238</v>
      </c>
      <c r="D55" s="48" t="s">
        <v>315</v>
      </c>
      <c r="E55" s="48">
        <v>68</v>
      </c>
      <c r="F55" s="48"/>
      <c r="G55" s="14">
        <v>19</v>
      </c>
      <c r="H55" s="27">
        <f t="shared" si="17"/>
        <v>3030.9090909090905</v>
      </c>
      <c r="I55" s="48">
        <v>3334</v>
      </c>
      <c r="J55" s="13">
        <v>3162</v>
      </c>
      <c r="K55" s="13">
        <v>2</v>
      </c>
      <c r="L55" s="30">
        <f t="shared" si="16"/>
        <v>3513.333333333333</v>
      </c>
      <c r="M55" s="30">
        <f t="shared" si="19"/>
        <v>179.33333333333303</v>
      </c>
      <c r="N55" s="30">
        <f t="shared" si="18"/>
        <v>15.91681663667266</v>
      </c>
      <c r="O55" s="13" t="s">
        <v>212</v>
      </c>
      <c r="P55" s="31" t="s">
        <v>297</v>
      </c>
      <c r="Q55" s="14" t="s">
        <v>207</v>
      </c>
      <c r="R55" s="13">
        <v>0.1</v>
      </c>
      <c r="S55" s="49">
        <v>9006</v>
      </c>
      <c r="T55" s="13" t="str">
        <f t="shared" si="20"/>
        <v>COD8N</v>
      </c>
      <c r="U55" s="67">
        <v>85</v>
      </c>
    </row>
    <row r="56" spans="1:34" s="66" customFormat="1" ht="36" customHeight="1" x14ac:dyDescent="0.25">
      <c r="A56" s="137"/>
      <c r="B56" s="48" t="s">
        <v>307</v>
      </c>
      <c r="C56" s="48" t="s">
        <v>294</v>
      </c>
      <c r="D56" s="48" t="s">
        <v>316</v>
      </c>
      <c r="E56" s="48">
        <v>9</v>
      </c>
      <c r="F56" s="48">
        <v>3</v>
      </c>
      <c r="G56" s="48">
        <v>19</v>
      </c>
      <c r="H56" s="27">
        <f t="shared" si="17"/>
        <v>902.72727272727263</v>
      </c>
      <c r="I56" s="48">
        <v>993</v>
      </c>
      <c r="J56" s="13">
        <v>1703</v>
      </c>
      <c r="K56" s="13">
        <v>1</v>
      </c>
      <c r="L56" s="30">
        <f t="shared" si="16"/>
        <v>946.11111111111109</v>
      </c>
      <c r="M56" s="30">
        <f t="shared" si="19"/>
        <v>-46.888888888888914</v>
      </c>
      <c r="N56" s="30">
        <f t="shared" si="18"/>
        <v>4.80586326507777</v>
      </c>
      <c r="O56" s="13" t="s">
        <v>212</v>
      </c>
      <c r="P56" s="31" t="s">
        <v>240</v>
      </c>
      <c r="Q56" s="48" t="s">
        <v>207</v>
      </c>
      <c r="R56" s="13">
        <v>0.1</v>
      </c>
      <c r="S56" s="49">
        <v>9006</v>
      </c>
      <c r="T56" s="13" t="str">
        <f t="shared" si="20"/>
        <v>COD8N</v>
      </c>
      <c r="U56" s="67">
        <v>85</v>
      </c>
    </row>
    <row r="57" spans="1:34" s="66" customFormat="1" ht="36.75" thickBot="1" x14ac:dyDescent="0.3">
      <c r="A57" s="138"/>
      <c r="B57" s="70" t="s">
        <v>307</v>
      </c>
      <c r="C57" s="70" t="s">
        <v>238</v>
      </c>
      <c r="D57" s="71" t="s">
        <v>317</v>
      </c>
      <c r="E57" s="71">
        <v>75</v>
      </c>
      <c r="F57" s="71"/>
      <c r="G57" s="71">
        <v>16</v>
      </c>
      <c r="H57" s="72">
        <f t="shared" si="17"/>
        <v>729.09090909090901</v>
      </c>
      <c r="I57" s="71">
        <v>802</v>
      </c>
      <c r="J57" s="73">
        <v>1216</v>
      </c>
      <c r="K57" s="73">
        <v>1</v>
      </c>
      <c r="L57" s="74">
        <f t="shared" si="16"/>
        <v>760</v>
      </c>
      <c r="M57" s="74">
        <f t="shared" si="19"/>
        <v>-42</v>
      </c>
      <c r="N57" s="74">
        <f t="shared" si="18"/>
        <v>4.2394014962593651</v>
      </c>
      <c r="O57" s="73" t="s">
        <v>212</v>
      </c>
      <c r="P57" s="75" t="s">
        <v>286</v>
      </c>
      <c r="Q57" s="71" t="s">
        <v>207</v>
      </c>
      <c r="R57" s="73">
        <v>0.1</v>
      </c>
      <c r="S57" s="76">
        <v>9006</v>
      </c>
      <c r="T57" s="73" t="str">
        <f t="shared" si="20"/>
        <v>COD8N</v>
      </c>
      <c r="U57" s="77">
        <v>85</v>
      </c>
    </row>
    <row r="58" spans="1:34" ht="24" x14ac:dyDescent="0.25">
      <c r="A58" s="155" t="s">
        <v>318</v>
      </c>
      <c r="B58" s="19" t="s">
        <v>94</v>
      </c>
      <c r="C58" s="19" t="s">
        <v>319</v>
      </c>
      <c r="D58" s="19" t="s">
        <v>320</v>
      </c>
      <c r="E58" s="19">
        <v>15</v>
      </c>
      <c r="F58" s="19"/>
      <c r="G58" s="19">
        <v>20</v>
      </c>
      <c r="H58" s="57">
        <f t="shared" si="5"/>
        <v>698.18181818181813</v>
      </c>
      <c r="I58" s="19">
        <v>768</v>
      </c>
      <c r="J58" s="17">
        <v>1361</v>
      </c>
      <c r="K58" s="17">
        <v>1</v>
      </c>
      <c r="L58" s="59">
        <f t="shared" si="7"/>
        <v>850.625</v>
      </c>
      <c r="M58" s="60">
        <f t="shared" si="8"/>
        <v>82.625</v>
      </c>
      <c r="N58" s="60">
        <f t="shared" si="10"/>
        <v>21.83430989583335</v>
      </c>
      <c r="O58" s="17" t="s">
        <v>212</v>
      </c>
      <c r="P58" s="61" t="s">
        <v>321</v>
      </c>
      <c r="Q58" s="58" t="s">
        <v>283</v>
      </c>
      <c r="R58" s="17">
        <v>0.1</v>
      </c>
      <c r="S58" s="17">
        <v>9016</v>
      </c>
      <c r="T58" s="17" t="str">
        <f t="shared" si="3"/>
        <v>COD1</v>
      </c>
      <c r="U58" s="17">
        <v>82</v>
      </c>
      <c r="W58" s="78"/>
      <c r="X58" s="78"/>
      <c r="Y58" s="78"/>
      <c r="Z58" s="79"/>
      <c r="AA58" s="78"/>
      <c r="AB58" s="78"/>
      <c r="AC58" s="79"/>
      <c r="AD58" s="78"/>
    </row>
    <row r="59" spans="1:34" s="82" customFormat="1" ht="24" x14ac:dyDescent="0.25">
      <c r="A59" s="156"/>
      <c r="B59" s="28" t="s">
        <v>94</v>
      </c>
      <c r="C59" s="28" t="s">
        <v>322</v>
      </c>
      <c r="D59" s="28" t="s">
        <v>323</v>
      </c>
      <c r="E59" s="28">
        <v>19</v>
      </c>
      <c r="F59" s="28"/>
      <c r="G59" s="28">
        <v>19</v>
      </c>
      <c r="H59" s="27">
        <f t="shared" si="5"/>
        <v>916.36363636363626</v>
      </c>
      <c r="I59" s="28">
        <v>1008</v>
      </c>
      <c r="J59" s="13">
        <v>1771</v>
      </c>
      <c r="K59" s="13">
        <v>1</v>
      </c>
      <c r="L59" s="29">
        <f t="shared" si="7"/>
        <v>983.88888888888891</v>
      </c>
      <c r="M59" s="30">
        <f t="shared" si="8"/>
        <v>-24.111111111111086</v>
      </c>
      <c r="N59" s="30">
        <f t="shared" si="10"/>
        <v>7.3688271604938516</v>
      </c>
      <c r="O59" s="13" t="s">
        <v>212</v>
      </c>
      <c r="P59" s="31" t="s">
        <v>324</v>
      </c>
      <c r="Q59" s="48" t="s">
        <v>283</v>
      </c>
      <c r="R59" s="13">
        <v>0.1</v>
      </c>
      <c r="S59" s="13">
        <v>9016</v>
      </c>
      <c r="T59" s="13" t="str">
        <f t="shared" si="3"/>
        <v>COD1</v>
      </c>
      <c r="U59" s="13">
        <v>82</v>
      </c>
      <c r="V59"/>
      <c r="W59" s="80"/>
      <c r="X59" s="80"/>
      <c r="Y59" s="80"/>
      <c r="Z59" s="81"/>
      <c r="AA59" s="80"/>
      <c r="AB59" s="80"/>
      <c r="AC59" s="81"/>
      <c r="AD59" s="80"/>
      <c r="AE59" s="81"/>
      <c r="AF59" s="81"/>
      <c r="AG59" s="81"/>
      <c r="AH59" s="81"/>
    </row>
    <row r="60" spans="1:34" s="82" customFormat="1" ht="30" x14ac:dyDescent="0.25">
      <c r="A60" s="156"/>
      <c r="B60" s="63" t="s">
        <v>94</v>
      </c>
      <c r="C60" s="65" t="s">
        <v>325</v>
      </c>
      <c r="D60" s="63" t="s">
        <v>326</v>
      </c>
      <c r="E60" s="63">
        <v>58</v>
      </c>
      <c r="F60" s="63"/>
      <c r="G60" s="63">
        <v>19</v>
      </c>
      <c r="H60" s="27">
        <f t="shared" si="5"/>
        <v>2723.6363636363635</v>
      </c>
      <c r="I60" s="157">
        <v>2996</v>
      </c>
      <c r="J60" s="13">
        <v>2676</v>
      </c>
      <c r="K60" s="83">
        <v>1</v>
      </c>
      <c r="L60" s="29">
        <f t="shared" si="7"/>
        <v>1486.6666666666667</v>
      </c>
      <c r="M60" s="158">
        <f>L60+L61-I60</f>
        <v>-22.666666666666515</v>
      </c>
      <c r="N60" s="147">
        <f>(((L60+L61)/(H60))-1)*100</f>
        <v>9.167779261237218</v>
      </c>
      <c r="O60" s="13" t="s">
        <v>212</v>
      </c>
      <c r="P60" s="31" t="s">
        <v>262</v>
      </c>
      <c r="Q60" s="48" t="s">
        <v>207</v>
      </c>
      <c r="R60" s="13">
        <v>0.1</v>
      </c>
      <c r="S60" s="13">
        <v>9016</v>
      </c>
      <c r="T60" s="13" t="str">
        <f t="shared" si="3"/>
        <v>COD1</v>
      </c>
      <c r="U60" s="28">
        <v>85</v>
      </c>
      <c r="V60"/>
      <c r="W60" s="78"/>
      <c r="X60" s="78"/>
      <c r="Y60" s="78"/>
      <c r="Z60" s="78"/>
      <c r="AA60" s="78"/>
      <c r="AB60" s="78"/>
      <c r="AC60" s="78"/>
      <c r="AD60" s="78"/>
    </row>
    <row r="61" spans="1:34" s="82" customFormat="1" ht="30" x14ac:dyDescent="0.25">
      <c r="A61" s="156"/>
      <c r="B61" s="63" t="s">
        <v>94</v>
      </c>
      <c r="C61" s="65" t="s">
        <v>327</v>
      </c>
      <c r="D61" s="63" t="s">
        <v>328</v>
      </c>
      <c r="E61" s="63">
        <v>26</v>
      </c>
      <c r="F61" s="63"/>
      <c r="G61" s="63">
        <v>19</v>
      </c>
      <c r="H61" s="27">
        <f t="shared" si="5"/>
        <v>0</v>
      </c>
      <c r="I61" s="157"/>
      <c r="J61" s="13">
        <v>2676</v>
      </c>
      <c r="K61" s="83">
        <v>1</v>
      </c>
      <c r="L61" s="29">
        <f t="shared" si="7"/>
        <v>1486.6666666666667</v>
      </c>
      <c r="M61" s="158"/>
      <c r="N61" s="148"/>
      <c r="O61" s="13" t="s">
        <v>212</v>
      </c>
      <c r="P61" s="31" t="s">
        <v>262</v>
      </c>
      <c r="Q61" s="48" t="s">
        <v>207</v>
      </c>
      <c r="R61" s="13">
        <v>0.1</v>
      </c>
      <c r="S61" s="13">
        <v>9016</v>
      </c>
      <c r="T61" s="13" t="str">
        <f t="shared" si="3"/>
        <v>COD1</v>
      </c>
      <c r="U61" s="28">
        <v>85</v>
      </c>
      <c r="V61"/>
      <c r="W61" s="78"/>
      <c r="X61" s="78"/>
      <c r="Y61" s="78"/>
      <c r="Z61" s="78"/>
      <c r="AA61" s="78"/>
      <c r="AB61" s="78"/>
      <c r="AC61" s="78"/>
      <c r="AD61" s="78"/>
    </row>
    <row r="62" spans="1:34" ht="24" x14ac:dyDescent="0.25">
      <c r="A62" s="156"/>
      <c r="B62" s="28" t="s">
        <v>94</v>
      </c>
      <c r="C62" s="28" t="s">
        <v>329</v>
      </c>
      <c r="D62" s="28" t="s">
        <v>330</v>
      </c>
      <c r="E62" s="28">
        <v>7</v>
      </c>
      <c r="F62" s="28"/>
      <c r="G62" s="28">
        <v>20</v>
      </c>
      <c r="H62" s="27">
        <f t="shared" si="5"/>
        <v>360.90909090909088</v>
      </c>
      <c r="I62" s="28">
        <v>397</v>
      </c>
      <c r="J62" s="13">
        <v>688</v>
      </c>
      <c r="K62" s="13">
        <v>1</v>
      </c>
      <c r="L62" s="29">
        <f t="shared" si="7"/>
        <v>430</v>
      </c>
      <c r="M62" s="30">
        <f t="shared" ref="M62:M92" si="21">L62-I62</f>
        <v>33</v>
      </c>
      <c r="N62" s="30">
        <f t="shared" ref="N62:N99" si="22">((L62/H62)-1)*100</f>
        <v>19.143576826196472</v>
      </c>
      <c r="O62" s="13" t="s">
        <v>212</v>
      </c>
      <c r="P62" s="31" t="s">
        <v>331</v>
      </c>
      <c r="Q62" s="48" t="s">
        <v>283</v>
      </c>
      <c r="R62" s="13">
        <v>0.1</v>
      </c>
      <c r="S62" s="13">
        <v>9016</v>
      </c>
      <c r="T62" s="13" t="str">
        <f t="shared" si="3"/>
        <v>COD1</v>
      </c>
      <c r="U62" s="13">
        <v>82</v>
      </c>
      <c r="W62" s="78"/>
      <c r="X62" s="78"/>
      <c r="Y62" s="78"/>
      <c r="Z62" s="84"/>
      <c r="AA62" s="78"/>
      <c r="AB62" s="78"/>
      <c r="AC62" s="78"/>
      <c r="AD62" s="78"/>
    </row>
    <row r="63" spans="1:34" ht="24" x14ac:dyDescent="0.25">
      <c r="A63" s="156"/>
      <c r="B63" s="28" t="s">
        <v>94</v>
      </c>
      <c r="C63" s="28" t="s">
        <v>322</v>
      </c>
      <c r="D63" s="28" t="s">
        <v>332</v>
      </c>
      <c r="E63" s="28">
        <v>11</v>
      </c>
      <c r="F63" s="28"/>
      <c r="G63" s="28">
        <v>19</v>
      </c>
      <c r="H63" s="27">
        <f t="shared" si="5"/>
        <v>428.18181818181813</v>
      </c>
      <c r="I63" s="28">
        <v>471</v>
      </c>
      <c r="J63" s="13">
        <v>879</v>
      </c>
      <c r="K63" s="13">
        <v>1</v>
      </c>
      <c r="L63" s="29">
        <f t="shared" si="7"/>
        <v>488.33333333333331</v>
      </c>
      <c r="M63" s="30">
        <f t="shared" si="21"/>
        <v>17.333333333333314</v>
      </c>
      <c r="N63" s="30">
        <f t="shared" si="22"/>
        <v>14.048124557678697</v>
      </c>
      <c r="O63" s="13" t="s">
        <v>212</v>
      </c>
      <c r="P63" s="31" t="s">
        <v>333</v>
      </c>
      <c r="Q63" s="48" t="s">
        <v>207</v>
      </c>
      <c r="R63" s="13">
        <v>0.1</v>
      </c>
      <c r="S63" s="13">
        <v>9016</v>
      </c>
      <c r="T63" s="13" t="str">
        <f t="shared" si="3"/>
        <v>COD1</v>
      </c>
      <c r="U63" s="28">
        <v>85</v>
      </c>
      <c r="W63" s="78"/>
      <c r="X63" s="78"/>
      <c r="Y63" s="78"/>
      <c r="Z63" s="85"/>
      <c r="AA63" s="78"/>
      <c r="AB63" s="78"/>
      <c r="AC63" s="85"/>
      <c r="AD63" s="78"/>
    </row>
    <row r="64" spans="1:34" ht="24" x14ac:dyDescent="0.25">
      <c r="A64" s="156"/>
      <c r="B64" s="28" t="s">
        <v>94</v>
      </c>
      <c r="C64" s="28" t="s">
        <v>334</v>
      </c>
      <c r="D64" s="28" t="s">
        <v>335</v>
      </c>
      <c r="E64" s="28">
        <v>24</v>
      </c>
      <c r="F64" s="28">
        <v>6</v>
      </c>
      <c r="G64" s="28">
        <v>19</v>
      </c>
      <c r="H64" s="27">
        <f t="shared" si="5"/>
        <v>729.99999999999989</v>
      </c>
      <c r="I64" s="28">
        <v>803</v>
      </c>
      <c r="J64" s="13">
        <v>1460</v>
      </c>
      <c r="K64" s="13">
        <v>1</v>
      </c>
      <c r="L64" s="29">
        <f t="shared" si="7"/>
        <v>811.11111111111109</v>
      </c>
      <c r="M64" s="30">
        <f t="shared" si="21"/>
        <v>8.1111111111110858</v>
      </c>
      <c r="N64" s="30">
        <f t="shared" si="22"/>
        <v>11.111111111111116</v>
      </c>
      <c r="O64" s="13" t="s">
        <v>212</v>
      </c>
      <c r="P64" s="31" t="s">
        <v>336</v>
      </c>
      <c r="Q64" s="48" t="s">
        <v>207</v>
      </c>
      <c r="R64" s="13">
        <v>0.1</v>
      </c>
      <c r="S64" s="13">
        <v>9016</v>
      </c>
      <c r="T64" s="13" t="str">
        <f t="shared" si="3"/>
        <v>COD1</v>
      </c>
      <c r="U64" s="28">
        <v>85</v>
      </c>
      <c r="W64" s="78"/>
      <c r="X64" s="78"/>
      <c r="Y64" s="78"/>
      <c r="Z64" s="84"/>
      <c r="AA64" s="78"/>
      <c r="AB64" s="78"/>
      <c r="AC64" s="84"/>
      <c r="AD64" s="78"/>
    </row>
    <row r="65" spans="1:30" ht="24" x14ac:dyDescent="0.25">
      <c r="A65" s="156"/>
      <c r="B65" s="28" t="s">
        <v>94</v>
      </c>
      <c r="C65" s="28" t="s">
        <v>319</v>
      </c>
      <c r="D65" s="28" t="s">
        <v>337</v>
      </c>
      <c r="E65" s="28">
        <v>11</v>
      </c>
      <c r="F65" s="28"/>
      <c r="G65" s="28">
        <v>20</v>
      </c>
      <c r="H65" s="27">
        <f t="shared" si="5"/>
        <v>141.81818181818181</v>
      </c>
      <c r="I65" s="28">
        <v>156</v>
      </c>
      <c r="J65" s="13">
        <v>272</v>
      </c>
      <c r="K65" s="13">
        <v>1</v>
      </c>
      <c r="L65" s="29">
        <f t="shared" si="7"/>
        <v>170</v>
      </c>
      <c r="M65" s="30">
        <f t="shared" si="21"/>
        <v>14</v>
      </c>
      <c r="N65" s="30">
        <f t="shared" si="22"/>
        <v>19.871794871794869</v>
      </c>
      <c r="O65" s="13" t="s">
        <v>212</v>
      </c>
      <c r="P65" s="31" t="s">
        <v>338</v>
      </c>
      <c r="Q65" s="48" t="s">
        <v>283</v>
      </c>
      <c r="R65" s="13">
        <v>0.1</v>
      </c>
      <c r="S65" s="13">
        <v>9016</v>
      </c>
      <c r="T65" s="13" t="str">
        <f t="shared" si="3"/>
        <v>COD1</v>
      </c>
      <c r="U65" s="13">
        <v>82</v>
      </c>
      <c r="W65" s="78"/>
      <c r="X65" s="78"/>
      <c r="Y65" s="78"/>
      <c r="Z65" s="78"/>
      <c r="AA65" s="78"/>
      <c r="AB65" s="78"/>
      <c r="AC65" s="84"/>
      <c r="AD65" s="78"/>
    </row>
    <row r="66" spans="1:30" ht="24" x14ac:dyDescent="0.25">
      <c r="A66" s="156"/>
      <c r="B66" s="28" t="s">
        <v>94</v>
      </c>
      <c r="C66" s="28" t="s">
        <v>319</v>
      </c>
      <c r="D66" s="28" t="s">
        <v>339</v>
      </c>
      <c r="E66" s="28">
        <v>11</v>
      </c>
      <c r="F66" s="28"/>
      <c r="G66" s="28">
        <v>20</v>
      </c>
      <c r="H66" s="27">
        <f t="shared" si="5"/>
        <v>141.81818181818181</v>
      </c>
      <c r="I66" s="28">
        <v>156</v>
      </c>
      <c r="J66" s="13">
        <v>272</v>
      </c>
      <c r="K66" s="13">
        <v>1</v>
      </c>
      <c r="L66" s="29">
        <f t="shared" si="7"/>
        <v>170</v>
      </c>
      <c r="M66" s="30">
        <f t="shared" si="21"/>
        <v>14</v>
      </c>
      <c r="N66" s="30">
        <f t="shared" si="22"/>
        <v>19.871794871794869</v>
      </c>
      <c r="O66" s="13" t="s">
        <v>212</v>
      </c>
      <c r="P66" s="31" t="s">
        <v>338</v>
      </c>
      <c r="Q66" s="48" t="s">
        <v>283</v>
      </c>
      <c r="R66" s="13">
        <v>0.1</v>
      </c>
      <c r="S66" s="13">
        <v>9016</v>
      </c>
      <c r="T66" s="13" t="str">
        <f t="shared" si="3"/>
        <v>COD1</v>
      </c>
      <c r="U66" s="13">
        <v>82</v>
      </c>
      <c r="W66" s="78"/>
      <c r="X66" s="78"/>
      <c r="Y66" s="78"/>
      <c r="Z66" s="84"/>
      <c r="AA66" s="78"/>
      <c r="AB66" s="78"/>
      <c r="AC66" s="78"/>
      <c r="AD66" s="78"/>
    </row>
    <row r="67" spans="1:30" s="87" customFormat="1" ht="24" x14ac:dyDescent="0.25">
      <c r="A67" s="156"/>
      <c r="B67" s="28" t="s">
        <v>94</v>
      </c>
      <c r="C67" s="28" t="s">
        <v>322</v>
      </c>
      <c r="D67" s="28" t="s">
        <v>340</v>
      </c>
      <c r="E67" s="28">
        <v>9</v>
      </c>
      <c r="F67" s="28">
        <v>2</v>
      </c>
      <c r="G67" s="28">
        <v>19</v>
      </c>
      <c r="H67" s="27">
        <f t="shared" si="5"/>
        <v>197.27272727272725</v>
      </c>
      <c r="I67" s="28">
        <v>217</v>
      </c>
      <c r="J67" s="13">
        <v>450</v>
      </c>
      <c r="K67" s="13">
        <v>1</v>
      </c>
      <c r="L67" s="29">
        <f t="shared" si="7"/>
        <v>250</v>
      </c>
      <c r="M67" s="30">
        <f t="shared" si="21"/>
        <v>33</v>
      </c>
      <c r="N67" s="30">
        <f t="shared" si="22"/>
        <v>26.728110599078359</v>
      </c>
      <c r="O67" s="13" t="s">
        <v>212</v>
      </c>
      <c r="P67" s="31" t="s">
        <v>341</v>
      </c>
      <c r="Q67" s="48" t="s">
        <v>207</v>
      </c>
      <c r="R67" s="13">
        <v>0.1</v>
      </c>
      <c r="S67" s="13">
        <v>9016</v>
      </c>
      <c r="T67" s="13" t="str">
        <f t="shared" si="3"/>
        <v>COD1</v>
      </c>
      <c r="U67" s="28">
        <v>85</v>
      </c>
      <c r="V67"/>
      <c r="W67" s="78"/>
      <c r="X67" s="78"/>
      <c r="Y67" s="78"/>
      <c r="Z67" s="86"/>
      <c r="AA67" s="78"/>
      <c r="AB67" s="78"/>
      <c r="AC67" s="86"/>
      <c r="AD67" s="78"/>
    </row>
    <row r="68" spans="1:30" ht="24" x14ac:dyDescent="0.25">
      <c r="A68" s="156"/>
      <c r="B68" s="28" t="s">
        <v>94</v>
      </c>
      <c r="C68" s="28" t="s">
        <v>342</v>
      </c>
      <c r="D68" s="28" t="s">
        <v>343</v>
      </c>
      <c r="E68" s="28">
        <v>4</v>
      </c>
      <c r="F68" s="28"/>
      <c r="G68" s="28">
        <v>20</v>
      </c>
      <c r="H68" s="27">
        <f t="shared" si="5"/>
        <v>30.909090909090907</v>
      </c>
      <c r="I68" s="28">
        <v>34</v>
      </c>
      <c r="J68" s="13">
        <v>136</v>
      </c>
      <c r="K68" s="13">
        <v>1</v>
      </c>
      <c r="L68" s="29">
        <f t="shared" si="7"/>
        <v>85</v>
      </c>
      <c r="M68" s="30">
        <f t="shared" si="21"/>
        <v>51</v>
      </c>
      <c r="N68" s="30">
        <f t="shared" si="22"/>
        <v>175.00000000000006</v>
      </c>
      <c r="O68" s="13" t="s">
        <v>212</v>
      </c>
      <c r="P68" s="31" t="s">
        <v>344</v>
      </c>
      <c r="Q68" s="48" t="s">
        <v>207</v>
      </c>
      <c r="R68" s="13">
        <v>0.1</v>
      </c>
      <c r="S68" s="13">
        <v>9016</v>
      </c>
      <c r="T68" s="13" t="str">
        <f t="shared" si="3"/>
        <v>COD1</v>
      </c>
      <c r="U68" s="28">
        <v>85</v>
      </c>
      <c r="W68" s="78"/>
      <c r="X68" s="78"/>
      <c r="Y68" s="78"/>
      <c r="Z68" s="84"/>
      <c r="AA68" s="78"/>
      <c r="AB68" s="78"/>
      <c r="AC68" s="78"/>
      <c r="AD68" s="78"/>
    </row>
    <row r="69" spans="1:30" ht="24" x14ac:dyDescent="0.25">
      <c r="A69" s="156"/>
      <c r="B69" s="28" t="s">
        <v>94</v>
      </c>
      <c r="C69" s="28" t="s">
        <v>319</v>
      </c>
      <c r="D69" s="28" t="s">
        <v>345</v>
      </c>
      <c r="E69" s="28">
        <v>11</v>
      </c>
      <c r="F69" s="28"/>
      <c r="G69" s="28">
        <v>20</v>
      </c>
      <c r="H69" s="27">
        <f t="shared" si="5"/>
        <v>141.81818181818181</v>
      </c>
      <c r="I69" s="28">
        <v>156</v>
      </c>
      <c r="J69" s="13">
        <v>272</v>
      </c>
      <c r="K69" s="13">
        <v>1</v>
      </c>
      <c r="L69" s="29">
        <f t="shared" si="7"/>
        <v>170</v>
      </c>
      <c r="M69" s="30">
        <f t="shared" si="21"/>
        <v>14</v>
      </c>
      <c r="N69" s="30">
        <f t="shared" si="22"/>
        <v>19.871794871794869</v>
      </c>
      <c r="O69" s="13" t="s">
        <v>212</v>
      </c>
      <c r="P69" s="31" t="s">
        <v>338</v>
      </c>
      <c r="Q69" s="48" t="s">
        <v>283</v>
      </c>
      <c r="R69" s="13">
        <v>0.1</v>
      </c>
      <c r="S69" s="13">
        <v>9016</v>
      </c>
      <c r="T69" s="13" t="str">
        <f t="shared" si="3"/>
        <v>COD1</v>
      </c>
      <c r="U69" s="13">
        <v>82</v>
      </c>
      <c r="W69" s="78"/>
      <c r="X69" s="78"/>
      <c r="Y69" s="78"/>
      <c r="Z69" s="84"/>
      <c r="AA69" s="78"/>
      <c r="AB69" s="78"/>
      <c r="AC69" s="78"/>
      <c r="AD69" s="78"/>
    </row>
    <row r="70" spans="1:30" ht="24" x14ac:dyDescent="0.25">
      <c r="A70" s="156"/>
      <c r="B70" s="28" t="s">
        <v>94</v>
      </c>
      <c r="C70" s="28" t="s">
        <v>319</v>
      </c>
      <c r="D70" s="28" t="s">
        <v>346</v>
      </c>
      <c r="E70" s="28">
        <v>9</v>
      </c>
      <c r="F70" s="28"/>
      <c r="G70" s="28">
        <v>20</v>
      </c>
      <c r="H70" s="27">
        <f t="shared" si="5"/>
        <v>183.63636363636363</v>
      </c>
      <c r="I70" s="28">
        <v>202</v>
      </c>
      <c r="J70" s="13">
        <v>358</v>
      </c>
      <c r="K70" s="13">
        <v>1</v>
      </c>
      <c r="L70" s="29">
        <f t="shared" si="7"/>
        <v>223.75</v>
      </c>
      <c r="M70" s="30">
        <f t="shared" si="21"/>
        <v>21.75</v>
      </c>
      <c r="N70" s="30">
        <f t="shared" si="22"/>
        <v>21.844059405940609</v>
      </c>
      <c r="O70" s="13" t="s">
        <v>212</v>
      </c>
      <c r="P70" s="31" t="s">
        <v>347</v>
      </c>
      <c r="Q70" s="48" t="s">
        <v>283</v>
      </c>
      <c r="R70" s="13">
        <v>0.1</v>
      </c>
      <c r="S70" s="13">
        <v>9016</v>
      </c>
      <c r="T70" s="13" t="str">
        <f t="shared" si="3"/>
        <v>COD1</v>
      </c>
      <c r="U70" s="13">
        <v>82</v>
      </c>
      <c r="W70" s="78"/>
      <c r="X70" s="78"/>
      <c r="Y70" s="78"/>
      <c r="Z70" s="85"/>
      <c r="AA70" s="78"/>
      <c r="AB70" s="78"/>
      <c r="AC70" s="85"/>
      <c r="AD70" s="78"/>
    </row>
    <row r="71" spans="1:30" s="87" customFormat="1" ht="24" x14ac:dyDescent="0.25">
      <c r="A71" s="156"/>
      <c r="B71" s="28" t="s">
        <v>94</v>
      </c>
      <c r="C71" s="28" t="s">
        <v>322</v>
      </c>
      <c r="D71" s="28" t="s">
        <v>348</v>
      </c>
      <c r="E71" s="28">
        <v>8</v>
      </c>
      <c r="F71" s="28">
        <v>2</v>
      </c>
      <c r="G71" s="28">
        <v>19</v>
      </c>
      <c r="H71" s="27">
        <f t="shared" si="5"/>
        <v>197.27272727272725</v>
      </c>
      <c r="I71" s="28">
        <v>217</v>
      </c>
      <c r="J71" s="13">
        <v>450</v>
      </c>
      <c r="K71" s="13">
        <v>1</v>
      </c>
      <c r="L71" s="29">
        <f t="shared" si="7"/>
        <v>250</v>
      </c>
      <c r="M71" s="30">
        <f t="shared" si="21"/>
        <v>33</v>
      </c>
      <c r="N71" s="30">
        <f t="shared" si="22"/>
        <v>26.728110599078359</v>
      </c>
      <c r="O71" s="13" t="s">
        <v>212</v>
      </c>
      <c r="P71" s="31" t="s">
        <v>341</v>
      </c>
      <c r="Q71" s="48" t="s">
        <v>207</v>
      </c>
      <c r="R71" s="13">
        <v>0.1</v>
      </c>
      <c r="S71" s="13">
        <v>9016</v>
      </c>
      <c r="T71" s="13" t="str">
        <f t="shared" si="3"/>
        <v>COD1</v>
      </c>
      <c r="U71" s="28">
        <v>85</v>
      </c>
      <c r="V71"/>
      <c r="W71" s="78"/>
      <c r="X71" s="78"/>
      <c r="Y71" s="78"/>
      <c r="Z71" s="78"/>
      <c r="AA71" s="78"/>
      <c r="AB71" s="78"/>
      <c r="AC71" s="86"/>
      <c r="AD71" s="78"/>
    </row>
    <row r="72" spans="1:30" ht="24" x14ac:dyDescent="0.25">
      <c r="A72" s="156"/>
      <c r="B72" s="28" t="s">
        <v>94</v>
      </c>
      <c r="C72" s="28" t="s">
        <v>349</v>
      </c>
      <c r="D72" s="28" t="s">
        <v>350</v>
      </c>
      <c r="E72" s="28">
        <v>15</v>
      </c>
      <c r="F72" s="28">
        <v>1</v>
      </c>
      <c r="G72" s="28">
        <v>19</v>
      </c>
      <c r="H72" s="27">
        <f t="shared" si="5"/>
        <v>145.45454545454544</v>
      </c>
      <c r="I72" s="28">
        <v>160</v>
      </c>
      <c r="J72" s="13">
        <v>343</v>
      </c>
      <c r="K72" s="13">
        <v>1</v>
      </c>
      <c r="L72" s="29">
        <f t="shared" si="7"/>
        <v>190.55555555555554</v>
      </c>
      <c r="M72" s="30">
        <f t="shared" si="21"/>
        <v>30.555555555555543</v>
      </c>
      <c r="N72" s="30">
        <f t="shared" si="22"/>
        <v>31.00694444444445</v>
      </c>
      <c r="O72" s="13" t="s">
        <v>212</v>
      </c>
      <c r="P72" s="31" t="s">
        <v>257</v>
      </c>
      <c r="Q72" s="48" t="s">
        <v>207</v>
      </c>
      <c r="R72" s="13">
        <v>0.1</v>
      </c>
      <c r="S72" s="13">
        <v>9016</v>
      </c>
      <c r="T72" s="13" t="str">
        <f t="shared" si="3"/>
        <v>COD1</v>
      </c>
      <c r="U72" s="28">
        <v>85</v>
      </c>
      <c r="W72" s="78"/>
      <c r="X72" s="78"/>
      <c r="Y72" s="78"/>
      <c r="Z72" s="78"/>
      <c r="AA72" s="78"/>
      <c r="AB72" s="78"/>
      <c r="AC72" s="84"/>
      <c r="AD72" s="78"/>
    </row>
    <row r="73" spans="1:30" ht="24" x14ac:dyDescent="0.25">
      <c r="A73" s="156"/>
      <c r="B73" s="28" t="s">
        <v>94</v>
      </c>
      <c r="C73" s="28" t="s">
        <v>351</v>
      </c>
      <c r="D73" s="28" t="s">
        <v>352</v>
      </c>
      <c r="E73" s="28">
        <v>11</v>
      </c>
      <c r="F73" s="28">
        <v>1</v>
      </c>
      <c r="G73" s="28">
        <v>19</v>
      </c>
      <c r="H73" s="27">
        <f t="shared" si="5"/>
        <v>305.45454545454544</v>
      </c>
      <c r="I73" s="28">
        <v>336</v>
      </c>
      <c r="J73" s="13">
        <v>659</v>
      </c>
      <c r="K73" s="13">
        <v>1</v>
      </c>
      <c r="L73" s="29">
        <f t="shared" si="7"/>
        <v>366.11111111111109</v>
      </c>
      <c r="M73" s="30">
        <f t="shared" si="21"/>
        <v>30.111111111111086</v>
      </c>
      <c r="N73" s="30">
        <f t="shared" si="22"/>
        <v>19.857804232804234</v>
      </c>
      <c r="O73" s="13" t="s">
        <v>212</v>
      </c>
      <c r="P73" s="31" t="s">
        <v>249</v>
      </c>
      <c r="Q73" s="48" t="s">
        <v>207</v>
      </c>
      <c r="R73" s="13">
        <v>0.1</v>
      </c>
      <c r="S73" s="13">
        <v>9016</v>
      </c>
      <c r="T73" s="13" t="str">
        <f t="shared" si="3"/>
        <v>COD1</v>
      </c>
      <c r="U73" s="28">
        <v>85</v>
      </c>
      <c r="W73" s="78"/>
      <c r="X73" s="78"/>
      <c r="Y73" s="78"/>
      <c r="Z73" s="78"/>
      <c r="AA73" s="78"/>
      <c r="AB73" s="78"/>
      <c r="AC73" s="84"/>
      <c r="AD73" s="78"/>
    </row>
    <row r="74" spans="1:30" s="87" customFormat="1" ht="24" x14ac:dyDescent="0.25">
      <c r="A74" s="156"/>
      <c r="B74" s="28" t="s">
        <v>94</v>
      </c>
      <c r="C74" s="28" t="s">
        <v>353</v>
      </c>
      <c r="D74" s="28" t="s">
        <v>354</v>
      </c>
      <c r="E74" s="28">
        <v>13</v>
      </c>
      <c r="F74" s="28">
        <v>1</v>
      </c>
      <c r="G74" s="28">
        <v>19</v>
      </c>
      <c r="H74" s="27">
        <f t="shared" si="5"/>
        <v>313.63636363636363</v>
      </c>
      <c r="I74" s="28">
        <v>345</v>
      </c>
      <c r="J74" s="13">
        <v>659</v>
      </c>
      <c r="K74" s="13">
        <v>1</v>
      </c>
      <c r="L74" s="29">
        <f t="shared" si="7"/>
        <v>366.11111111111109</v>
      </c>
      <c r="M74" s="30">
        <f t="shared" si="21"/>
        <v>21.111111111111086</v>
      </c>
      <c r="N74" s="30">
        <f t="shared" si="22"/>
        <v>16.731078904991946</v>
      </c>
      <c r="O74" s="13" t="s">
        <v>212</v>
      </c>
      <c r="P74" s="31" t="s">
        <v>249</v>
      </c>
      <c r="Q74" s="48" t="s">
        <v>207</v>
      </c>
      <c r="R74" s="13">
        <v>0.1</v>
      </c>
      <c r="S74" s="13">
        <v>9016</v>
      </c>
      <c r="T74" s="13" t="str">
        <f t="shared" si="3"/>
        <v>COD1</v>
      </c>
      <c r="U74" s="28">
        <v>85</v>
      </c>
      <c r="V74"/>
      <c r="W74" s="78"/>
      <c r="X74" s="78"/>
      <c r="Y74" s="78"/>
      <c r="Z74" s="86"/>
      <c r="AA74" s="78"/>
      <c r="AB74" s="78"/>
      <c r="AC74" s="86"/>
      <c r="AD74" s="78"/>
    </row>
    <row r="75" spans="1:30" ht="24" x14ac:dyDescent="0.25">
      <c r="A75" s="156"/>
      <c r="B75" s="28" t="s">
        <v>94</v>
      </c>
      <c r="C75" s="28" t="s">
        <v>319</v>
      </c>
      <c r="D75" s="28" t="s">
        <v>355</v>
      </c>
      <c r="E75" s="28">
        <v>11</v>
      </c>
      <c r="F75" s="28"/>
      <c r="G75" s="28">
        <v>20</v>
      </c>
      <c r="H75" s="27">
        <f t="shared" si="5"/>
        <v>375.45454545454544</v>
      </c>
      <c r="I75" s="28">
        <v>413</v>
      </c>
      <c r="J75" s="13">
        <v>688</v>
      </c>
      <c r="K75" s="13">
        <v>1</v>
      </c>
      <c r="L75" s="29">
        <f t="shared" si="7"/>
        <v>430</v>
      </c>
      <c r="M75" s="30">
        <f t="shared" si="21"/>
        <v>17</v>
      </c>
      <c r="N75" s="30">
        <f t="shared" si="22"/>
        <v>14.527845036319608</v>
      </c>
      <c r="O75" s="13" t="s">
        <v>212</v>
      </c>
      <c r="P75" s="31" t="s">
        <v>331</v>
      </c>
      <c r="Q75" s="48" t="s">
        <v>283</v>
      </c>
      <c r="R75" s="13">
        <v>0.1</v>
      </c>
      <c r="S75" s="13">
        <v>9016</v>
      </c>
      <c r="T75" s="13" t="str">
        <f t="shared" si="3"/>
        <v>COD1</v>
      </c>
      <c r="U75" s="13">
        <v>82</v>
      </c>
      <c r="W75" s="78"/>
      <c r="X75" s="78"/>
      <c r="Y75" s="78"/>
      <c r="Z75" s="85"/>
      <c r="AA75" s="78"/>
      <c r="AB75" s="78"/>
      <c r="AC75" s="78"/>
      <c r="AD75" s="78"/>
    </row>
    <row r="76" spans="1:30" ht="24" x14ac:dyDescent="0.25">
      <c r="A76" s="156"/>
      <c r="B76" s="28" t="s">
        <v>94</v>
      </c>
      <c r="C76" s="28" t="s">
        <v>319</v>
      </c>
      <c r="D76" s="28" t="s">
        <v>356</v>
      </c>
      <c r="E76" s="28">
        <v>10</v>
      </c>
      <c r="F76" s="28"/>
      <c r="G76" s="28">
        <v>20</v>
      </c>
      <c r="H76" s="27">
        <f t="shared" si="5"/>
        <v>348.18181818181813</v>
      </c>
      <c r="I76" s="28">
        <v>383</v>
      </c>
      <c r="J76" s="13">
        <v>688</v>
      </c>
      <c r="K76" s="13">
        <v>1</v>
      </c>
      <c r="L76" s="29">
        <f t="shared" si="7"/>
        <v>430</v>
      </c>
      <c r="M76" s="30">
        <f t="shared" si="21"/>
        <v>47</v>
      </c>
      <c r="N76" s="30">
        <f t="shared" si="22"/>
        <v>23.498694516971309</v>
      </c>
      <c r="O76" s="13" t="s">
        <v>212</v>
      </c>
      <c r="P76" s="31" t="s">
        <v>331</v>
      </c>
      <c r="Q76" s="48" t="s">
        <v>283</v>
      </c>
      <c r="R76" s="13">
        <v>0.1</v>
      </c>
      <c r="S76" s="13">
        <v>9016</v>
      </c>
      <c r="T76" s="13" t="str">
        <f t="shared" si="3"/>
        <v>COD1</v>
      </c>
      <c r="U76" s="13">
        <v>82</v>
      </c>
      <c r="W76" s="78"/>
      <c r="X76" s="78"/>
      <c r="Y76" s="78"/>
      <c r="Z76" s="78"/>
      <c r="AA76" s="78"/>
      <c r="AB76" s="78"/>
      <c r="AC76" s="84"/>
      <c r="AD76" s="78"/>
    </row>
    <row r="77" spans="1:30" ht="24" x14ac:dyDescent="0.25">
      <c r="A77" s="156"/>
      <c r="B77" s="28" t="s">
        <v>94</v>
      </c>
      <c r="C77" s="28" t="s">
        <v>319</v>
      </c>
      <c r="D77" s="28" t="s">
        <v>357</v>
      </c>
      <c r="E77" s="28">
        <v>10</v>
      </c>
      <c r="F77" s="28"/>
      <c r="G77" s="28">
        <v>20</v>
      </c>
      <c r="H77" s="27">
        <f t="shared" si="5"/>
        <v>348.18181818181813</v>
      </c>
      <c r="I77" s="28">
        <v>383</v>
      </c>
      <c r="J77" s="13">
        <v>688</v>
      </c>
      <c r="K77" s="13">
        <v>1</v>
      </c>
      <c r="L77" s="29">
        <f t="shared" si="7"/>
        <v>430</v>
      </c>
      <c r="M77" s="30">
        <f t="shared" si="21"/>
        <v>47</v>
      </c>
      <c r="N77" s="30">
        <f t="shared" si="22"/>
        <v>23.498694516971309</v>
      </c>
      <c r="O77" s="13" t="s">
        <v>212</v>
      </c>
      <c r="P77" s="31" t="s">
        <v>331</v>
      </c>
      <c r="Q77" s="48" t="s">
        <v>283</v>
      </c>
      <c r="R77" s="13">
        <v>0.1</v>
      </c>
      <c r="S77" s="13">
        <v>9016</v>
      </c>
      <c r="T77" s="13" t="str">
        <f t="shared" si="3"/>
        <v>COD1</v>
      </c>
      <c r="U77" s="13">
        <v>82</v>
      </c>
      <c r="W77" s="78"/>
      <c r="X77" s="78"/>
      <c r="Y77" s="78"/>
      <c r="Z77" s="78"/>
      <c r="AA77" s="78"/>
      <c r="AB77" s="78"/>
      <c r="AC77" s="84"/>
      <c r="AD77" s="78"/>
    </row>
    <row r="78" spans="1:30" ht="24" x14ac:dyDescent="0.25">
      <c r="A78" s="156"/>
      <c r="B78" s="28" t="s">
        <v>94</v>
      </c>
      <c r="C78" s="28" t="s">
        <v>319</v>
      </c>
      <c r="D78" s="28" t="s">
        <v>358</v>
      </c>
      <c r="E78" s="28">
        <v>10</v>
      </c>
      <c r="F78" s="28"/>
      <c r="G78" s="28">
        <v>20</v>
      </c>
      <c r="H78" s="27">
        <f t="shared" si="5"/>
        <v>348.18181818181813</v>
      </c>
      <c r="I78" s="28">
        <v>383</v>
      </c>
      <c r="J78" s="13">
        <v>688</v>
      </c>
      <c r="K78" s="13">
        <v>1</v>
      </c>
      <c r="L78" s="29">
        <f t="shared" si="7"/>
        <v>430</v>
      </c>
      <c r="M78" s="30">
        <f t="shared" si="21"/>
        <v>47</v>
      </c>
      <c r="N78" s="30">
        <f t="shared" si="22"/>
        <v>23.498694516971309</v>
      </c>
      <c r="O78" s="13" t="s">
        <v>212</v>
      </c>
      <c r="P78" s="31" t="s">
        <v>331</v>
      </c>
      <c r="Q78" s="48" t="s">
        <v>283</v>
      </c>
      <c r="R78" s="13">
        <v>0.1</v>
      </c>
      <c r="S78" s="13">
        <v>9016</v>
      </c>
      <c r="T78" s="13" t="str">
        <f t="shared" si="3"/>
        <v>COD1</v>
      </c>
      <c r="U78" s="13">
        <v>82</v>
      </c>
      <c r="W78" s="78"/>
      <c r="X78" s="78"/>
      <c r="Y78" s="78"/>
      <c r="Z78" s="78"/>
      <c r="AA78" s="78"/>
      <c r="AB78" s="78"/>
      <c r="AC78" s="84"/>
      <c r="AD78" s="78"/>
    </row>
    <row r="79" spans="1:30" ht="24" x14ac:dyDescent="0.25">
      <c r="A79" s="156"/>
      <c r="B79" s="28" t="s">
        <v>94</v>
      </c>
      <c r="C79" s="28" t="s">
        <v>319</v>
      </c>
      <c r="D79" s="28" t="s">
        <v>359</v>
      </c>
      <c r="E79" s="28">
        <v>10</v>
      </c>
      <c r="F79" s="28"/>
      <c r="G79" s="28">
        <v>20</v>
      </c>
      <c r="H79" s="27">
        <f t="shared" si="5"/>
        <v>217.27272727272725</v>
      </c>
      <c r="I79" s="28">
        <v>239</v>
      </c>
      <c r="J79" s="13">
        <v>358</v>
      </c>
      <c r="K79" s="13">
        <v>1</v>
      </c>
      <c r="L79" s="29">
        <f t="shared" si="7"/>
        <v>223.75</v>
      </c>
      <c r="M79" s="30">
        <f t="shared" si="21"/>
        <v>-15.25</v>
      </c>
      <c r="N79" s="30">
        <f t="shared" si="22"/>
        <v>2.9811715481171674</v>
      </c>
      <c r="O79" s="13" t="s">
        <v>212</v>
      </c>
      <c r="P79" s="31" t="s">
        <v>347</v>
      </c>
      <c r="Q79" s="48" t="s">
        <v>283</v>
      </c>
      <c r="R79" s="13">
        <v>0.1</v>
      </c>
      <c r="S79" s="13">
        <v>9016</v>
      </c>
      <c r="T79" s="13" t="str">
        <f t="shared" si="3"/>
        <v>COD1</v>
      </c>
      <c r="U79" s="13">
        <v>82</v>
      </c>
      <c r="W79" s="78"/>
      <c r="X79" s="78"/>
      <c r="Y79" s="78"/>
      <c r="Z79" s="78"/>
      <c r="AA79" s="78"/>
      <c r="AB79" s="78"/>
      <c r="AC79" s="84"/>
      <c r="AD79" s="78"/>
    </row>
    <row r="80" spans="1:30" ht="24" x14ac:dyDescent="0.25">
      <c r="A80" s="156"/>
      <c r="B80" s="28" t="s">
        <v>94</v>
      </c>
      <c r="C80" s="28" t="s">
        <v>319</v>
      </c>
      <c r="D80" s="28" t="s">
        <v>360</v>
      </c>
      <c r="E80" s="28">
        <v>12</v>
      </c>
      <c r="F80" s="28"/>
      <c r="G80" s="28">
        <v>20</v>
      </c>
      <c r="H80" s="27">
        <f t="shared" si="5"/>
        <v>162.72727272727272</v>
      </c>
      <c r="I80" s="28">
        <v>179</v>
      </c>
      <c r="J80" s="13">
        <v>358</v>
      </c>
      <c r="K80" s="13">
        <v>1</v>
      </c>
      <c r="L80" s="29">
        <f t="shared" si="7"/>
        <v>223.75</v>
      </c>
      <c r="M80" s="30">
        <f t="shared" si="21"/>
        <v>44.75</v>
      </c>
      <c r="N80" s="30">
        <f t="shared" si="22"/>
        <v>37.5</v>
      </c>
      <c r="O80" s="13" t="s">
        <v>212</v>
      </c>
      <c r="P80" s="31" t="s">
        <v>347</v>
      </c>
      <c r="Q80" s="48" t="s">
        <v>283</v>
      </c>
      <c r="R80" s="13">
        <v>0.1</v>
      </c>
      <c r="S80" s="13">
        <v>9016</v>
      </c>
      <c r="T80" s="13" t="str">
        <f t="shared" si="3"/>
        <v>COD1</v>
      </c>
      <c r="U80" s="13">
        <v>82</v>
      </c>
      <c r="W80" s="78"/>
      <c r="X80" s="78"/>
      <c r="Y80" s="78"/>
      <c r="Z80" s="85"/>
      <c r="AA80" s="78"/>
      <c r="AB80" s="78"/>
      <c r="AC80" s="85"/>
      <c r="AD80" s="78"/>
    </row>
    <row r="81" spans="1:30" ht="24" x14ac:dyDescent="0.25">
      <c r="A81" s="156"/>
      <c r="B81" s="28" t="s">
        <v>94</v>
      </c>
      <c r="C81" s="28" t="s">
        <v>319</v>
      </c>
      <c r="D81" s="28" t="s">
        <v>361</v>
      </c>
      <c r="E81" s="28">
        <v>11</v>
      </c>
      <c r="F81" s="28"/>
      <c r="G81" s="28">
        <v>20</v>
      </c>
      <c r="H81" s="27">
        <f t="shared" si="5"/>
        <v>160</v>
      </c>
      <c r="I81" s="28">
        <v>176</v>
      </c>
      <c r="J81" s="13">
        <v>358</v>
      </c>
      <c r="K81" s="13">
        <v>1</v>
      </c>
      <c r="L81" s="29">
        <f t="shared" si="7"/>
        <v>223.75</v>
      </c>
      <c r="M81" s="30">
        <f t="shared" si="21"/>
        <v>47.75</v>
      </c>
      <c r="N81" s="30">
        <f t="shared" si="22"/>
        <v>39.84375</v>
      </c>
      <c r="O81" s="13" t="s">
        <v>212</v>
      </c>
      <c r="P81" s="31" t="s">
        <v>347</v>
      </c>
      <c r="Q81" s="48" t="s">
        <v>283</v>
      </c>
      <c r="R81" s="13">
        <v>0.1</v>
      </c>
      <c r="S81" s="13">
        <v>9016</v>
      </c>
      <c r="T81" s="13" t="str">
        <f t="shared" si="3"/>
        <v>COD1</v>
      </c>
      <c r="U81" s="13">
        <v>82</v>
      </c>
      <c r="W81" s="78"/>
      <c r="X81" s="78"/>
      <c r="Y81" s="78"/>
      <c r="Z81" s="78"/>
      <c r="AA81" s="78"/>
      <c r="AB81" s="78"/>
      <c r="AC81" s="84"/>
      <c r="AD81" s="78"/>
    </row>
    <row r="82" spans="1:30" ht="24" x14ac:dyDescent="0.25">
      <c r="A82" s="156"/>
      <c r="B82" s="28" t="s">
        <v>94</v>
      </c>
      <c r="C82" s="28" t="s">
        <v>362</v>
      </c>
      <c r="D82" s="28" t="s">
        <v>363</v>
      </c>
      <c r="E82" s="28">
        <v>45</v>
      </c>
      <c r="F82" s="28"/>
      <c r="G82" s="28">
        <v>16</v>
      </c>
      <c r="H82" s="27">
        <f t="shared" si="5"/>
        <v>1445.4545454545453</v>
      </c>
      <c r="I82" s="28">
        <v>1590</v>
      </c>
      <c r="J82" s="13">
        <v>2809</v>
      </c>
      <c r="K82" s="13">
        <v>1</v>
      </c>
      <c r="L82" s="29">
        <f t="shared" si="7"/>
        <v>1755.625</v>
      </c>
      <c r="M82" s="30">
        <f t="shared" si="21"/>
        <v>165.625</v>
      </c>
      <c r="N82" s="30">
        <f t="shared" si="22"/>
        <v>21.458333333333357</v>
      </c>
      <c r="O82" s="13" t="s">
        <v>212</v>
      </c>
      <c r="P82" s="31" t="s">
        <v>364</v>
      </c>
      <c r="Q82" s="48" t="s">
        <v>283</v>
      </c>
      <c r="R82" s="13">
        <v>0.1</v>
      </c>
      <c r="S82" s="32">
        <v>9006</v>
      </c>
      <c r="T82" s="13" t="str">
        <f t="shared" si="3"/>
        <v>COD8N</v>
      </c>
      <c r="U82" s="13">
        <v>82</v>
      </c>
      <c r="W82" s="78"/>
      <c r="X82" s="78"/>
      <c r="Y82" s="78"/>
      <c r="Z82" s="88"/>
      <c r="AA82" s="78"/>
      <c r="AB82" s="78"/>
      <c r="AC82" s="89"/>
      <c r="AD82" s="78"/>
    </row>
    <row r="83" spans="1:30" ht="24" x14ac:dyDescent="0.25">
      <c r="A83" s="156"/>
      <c r="B83" s="28" t="s">
        <v>94</v>
      </c>
      <c r="C83" s="28" t="s">
        <v>238</v>
      </c>
      <c r="D83" s="28" t="s">
        <v>365</v>
      </c>
      <c r="E83" s="28">
        <v>111</v>
      </c>
      <c r="F83" s="28"/>
      <c r="G83" s="28">
        <v>16</v>
      </c>
      <c r="H83" s="27">
        <f t="shared" si="5"/>
        <v>1279.090909090909</v>
      </c>
      <c r="I83" s="28">
        <v>1407</v>
      </c>
      <c r="J83" s="13">
        <v>2418</v>
      </c>
      <c r="K83" s="13">
        <v>1</v>
      </c>
      <c r="L83" s="29">
        <f t="shared" si="7"/>
        <v>1511.25</v>
      </c>
      <c r="M83" s="30">
        <f t="shared" si="21"/>
        <v>104.25</v>
      </c>
      <c r="N83" s="30">
        <f t="shared" si="22"/>
        <v>18.150319829424323</v>
      </c>
      <c r="O83" s="13" t="s">
        <v>212</v>
      </c>
      <c r="P83" s="31" t="s">
        <v>366</v>
      </c>
      <c r="Q83" s="48" t="s">
        <v>367</v>
      </c>
      <c r="R83" s="13">
        <v>0.1</v>
      </c>
      <c r="S83" s="32">
        <v>9006</v>
      </c>
      <c r="T83" s="13" t="str">
        <f t="shared" si="3"/>
        <v>COD8N</v>
      </c>
      <c r="U83" s="28">
        <v>85</v>
      </c>
      <c r="W83" s="78"/>
      <c r="X83" s="78"/>
      <c r="Y83" s="78"/>
      <c r="Z83" s="88"/>
      <c r="AA83" s="78"/>
      <c r="AB83" s="78"/>
      <c r="AC83" s="89"/>
      <c r="AD83" s="78"/>
    </row>
    <row r="84" spans="1:30" ht="24" x14ac:dyDescent="0.25">
      <c r="A84" s="156"/>
      <c r="B84" s="28" t="s">
        <v>94</v>
      </c>
      <c r="C84" s="28" t="s">
        <v>368</v>
      </c>
      <c r="D84" s="28" t="s">
        <v>369</v>
      </c>
      <c r="E84" s="28">
        <v>38</v>
      </c>
      <c r="F84" s="28"/>
      <c r="G84" s="28">
        <v>16</v>
      </c>
      <c r="H84" s="27">
        <f t="shared" si="5"/>
        <v>488.18181818181813</v>
      </c>
      <c r="I84" s="28">
        <v>537</v>
      </c>
      <c r="J84" s="13">
        <v>912</v>
      </c>
      <c r="K84" s="13">
        <v>1</v>
      </c>
      <c r="L84" s="29">
        <f t="shared" ref="L84:L92" si="23">(J84/IF(G84=19,1.8,1.6))*K84</f>
        <v>570</v>
      </c>
      <c r="M84" s="30">
        <f t="shared" si="21"/>
        <v>33</v>
      </c>
      <c r="N84" s="30">
        <f t="shared" si="22"/>
        <v>16.759776536312863</v>
      </c>
      <c r="O84" s="13" t="s">
        <v>212</v>
      </c>
      <c r="P84" s="31" t="s">
        <v>370</v>
      </c>
      <c r="Q84" s="48" t="s">
        <v>283</v>
      </c>
      <c r="R84" s="13">
        <v>0.1</v>
      </c>
      <c r="S84" s="13">
        <v>9016</v>
      </c>
      <c r="T84" s="13" t="str">
        <f t="shared" ref="T84:T92" si="24">IF(AND(O84="Zehnder",S84=9016),"0556",IF(AND(O84="Zehnder",S84=9006),"0064",IF(AND(O84="IRSAP",S84=9016),"COD1","COD8N")))</f>
        <v>COD1</v>
      </c>
      <c r="U84" s="13">
        <v>82</v>
      </c>
      <c r="W84" s="78"/>
      <c r="X84" s="78"/>
      <c r="Y84" s="78"/>
      <c r="Z84" s="88"/>
      <c r="AA84" s="78"/>
      <c r="AB84" s="78"/>
      <c r="AC84" s="89"/>
      <c r="AD84" s="78"/>
    </row>
    <row r="85" spans="1:30" ht="24" x14ac:dyDescent="0.25">
      <c r="A85" s="156"/>
      <c r="B85" s="28" t="s">
        <v>94</v>
      </c>
      <c r="C85" s="28" t="s">
        <v>238</v>
      </c>
      <c r="D85" s="28" t="s">
        <v>371</v>
      </c>
      <c r="E85" s="28">
        <v>54</v>
      </c>
      <c r="F85" s="28"/>
      <c r="G85" s="28">
        <v>16</v>
      </c>
      <c r="H85" s="27">
        <f t="shared" si="5"/>
        <v>1386.3636363636363</v>
      </c>
      <c r="I85" s="28">
        <v>1525</v>
      </c>
      <c r="J85" s="13">
        <v>2418</v>
      </c>
      <c r="K85" s="13">
        <v>1</v>
      </c>
      <c r="L85" s="29">
        <f t="shared" si="23"/>
        <v>1511.25</v>
      </c>
      <c r="M85" s="30">
        <f t="shared" si="21"/>
        <v>-13.75</v>
      </c>
      <c r="N85" s="30">
        <f t="shared" si="22"/>
        <v>9.008196721311478</v>
      </c>
      <c r="O85" s="13" t="s">
        <v>212</v>
      </c>
      <c r="P85" s="31" t="s">
        <v>366</v>
      </c>
      <c r="Q85" s="48" t="s">
        <v>207</v>
      </c>
      <c r="R85" s="13">
        <v>0.1</v>
      </c>
      <c r="S85" s="32">
        <v>9006</v>
      </c>
      <c r="T85" s="13" t="str">
        <f t="shared" si="24"/>
        <v>COD8N</v>
      </c>
      <c r="U85" s="28">
        <v>85</v>
      </c>
      <c r="W85" s="78"/>
      <c r="X85" s="78"/>
      <c r="Y85" s="78"/>
      <c r="Z85" s="88"/>
      <c r="AA85" s="78"/>
      <c r="AB85" s="78"/>
      <c r="AC85" s="89"/>
      <c r="AD85" s="78"/>
    </row>
    <row r="86" spans="1:30" s="87" customFormat="1" ht="24" x14ac:dyDescent="0.25">
      <c r="A86" s="156"/>
      <c r="B86" s="28" t="s">
        <v>94</v>
      </c>
      <c r="C86" s="28" t="s">
        <v>372</v>
      </c>
      <c r="D86" s="28" t="s">
        <v>373</v>
      </c>
      <c r="E86" s="28">
        <v>61</v>
      </c>
      <c r="F86" s="28"/>
      <c r="G86" s="28">
        <v>16</v>
      </c>
      <c r="H86" s="27">
        <f t="shared" si="5"/>
        <v>1375.4545454545453</v>
      </c>
      <c r="I86" s="28">
        <v>1513</v>
      </c>
      <c r="J86" s="13">
        <v>2402</v>
      </c>
      <c r="K86" s="13">
        <v>1</v>
      </c>
      <c r="L86" s="29">
        <f t="shared" si="23"/>
        <v>1501.25</v>
      </c>
      <c r="M86" s="30">
        <f t="shared" si="21"/>
        <v>-11.75</v>
      </c>
      <c r="N86" s="30">
        <f t="shared" si="22"/>
        <v>9.1457369464639893</v>
      </c>
      <c r="O86" s="13" t="s">
        <v>212</v>
      </c>
      <c r="P86" s="31" t="s">
        <v>374</v>
      </c>
      <c r="Q86" s="48" t="s">
        <v>207</v>
      </c>
      <c r="R86" s="13">
        <v>0.1</v>
      </c>
      <c r="S86" s="13">
        <v>9016</v>
      </c>
      <c r="T86" s="13" t="str">
        <f t="shared" si="24"/>
        <v>COD1</v>
      </c>
      <c r="U86" s="28">
        <v>85</v>
      </c>
      <c r="V86"/>
      <c r="W86" s="78"/>
      <c r="X86" s="78"/>
      <c r="Y86" s="78"/>
      <c r="Z86" s="78"/>
      <c r="AA86" s="78"/>
      <c r="AB86" s="78"/>
      <c r="AC86" s="90"/>
      <c r="AD86" s="78"/>
    </row>
    <row r="87" spans="1:30" ht="24" customHeight="1" x14ac:dyDescent="0.25">
      <c r="A87" s="162" t="s">
        <v>375</v>
      </c>
      <c r="B87" s="28" t="s">
        <v>94</v>
      </c>
      <c r="C87" s="28" t="s">
        <v>376</v>
      </c>
      <c r="D87" s="28" t="s">
        <v>377</v>
      </c>
      <c r="E87" s="28">
        <v>18</v>
      </c>
      <c r="F87" s="28"/>
      <c r="G87" s="28">
        <v>16</v>
      </c>
      <c r="H87" s="27">
        <f t="shared" ref="H87:H93" si="25">I87/1.1</f>
        <v>1056.3636363636363</v>
      </c>
      <c r="I87" s="28">
        <v>1162</v>
      </c>
      <c r="J87" s="13">
        <v>1946</v>
      </c>
      <c r="K87" s="13">
        <v>1</v>
      </c>
      <c r="L87" s="29">
        <f t="shared" si="23"/>
        <v>1216.25</v>
      </c>
      <c r="M87" s="30">
        <f t="shared" si="21"/>
        <v>54.25</v>
      </c>
      <c r="N87" s="30">
        <f t="shared" si="22"/>
        <v>15.135542168674721</v>
      </c>
      <c r="O87" s="13" t="s">
        <v>212</v>
      </c>
      <c r="P87" s="31" t="s">
        <v>378</v>
      </c>
      <c r="Q87" s="48" t="s">
        <v>207</v>
      </c>
      <c r="R87" s="13">
        <v>0.1</v>
      </c>
      <c r="S87" s="91">
        <v>9016</v>
      </c>
      <c r="T87" s="13" t="str">
        <f t="shared" si="24"/>
        <v>COD1</v>
      </c>
      <c r="U87" s="28">
        <v>85</v>
      </c>
    </row>
    <row r="88" spans="1:30" ht="36" x14ac:dyDescent="0.25">
      <c r="A88" s="156"/>
      <c r="B88" s="28" t="s">
        <v>94</v>
      </c>
      <c r="C88" s="28" t="s">
        <v>379</v>
      </c>
      <c r="D88" s="28" t="s">
        <v>380</v>
      </c>
      <c r="E88" s="28">
        <v>41</v>
      </c>
      <c r="F88" s="28"/>
      <c r="G88" s="28">
        <v>16</v>
      </c>
      <c r="H88" s="27">
        <f t="shared" si="25"/>
        <v>671.81818181818176</v>
      </c>
      <c r="I88" s="28">
        <v>739</v>
      </c>
      <c r="J88" s="13">
        <v>1216</v>
      </c>
      <c r="K88" s="13">
        <v>1</v>
      </c>
      <c r="L88" s="29">
        <f t="shared" si="23"/>
        <v>760</v>
      </c>
      <c r="M88" s="30">
        <f t="shared" si="21"/>
        <v>21</v>
      </c>
      <c r="N88" s="30">
        <f t="shared" si="22"/>
        <v>13.1258457374831</v>
      </c>
      <c r="O88" s="13" t="s">
        <v>212</v>
      </c>
      <c r="P88" s="31" t="s">
        <v>286</v>
      </c>
      <c r="Q88" s="48" t="s">
        <v>207</v>
      </c>
      <c r="R88" s="13">
        <v>0.1</v>
      </c>
      <c r="S88" s="13">
        <v>9016</v>
      </c>
      <c r="T88" s="13" t="str">
        <f t="shared" si="24"/>
        <v>COD1</v>
      </c>
      <c r="U88" s="28">
        <v>85</v>
      </c>
    </row>
    <row r="89" spans="1:30" ht="24" x14ac:dyDescent="0.25">
      <c r="A89" s="156"/>
      <c r="B89" s="28" t="s">
        <v>94</v>
      </c>
      <c r="C89" s="28" t="s">
        <v>381</v>
      </c>
      <c r="D89" s="28" t="s">
        <v>382</v>
      </c>
      <c r="E89" s="28">
        <v>19</v>
      </c>
      <c r="F89" s="28">
        <v>1</v>
      </c>
      <c r="G89" s="28">
        <v>19</v>
      </c>
      <c r="H89" s="27">
        <f t="shared" si="25"/>
        <v>537.27272727272725</v>
      </c>
      <c r="I89" s="28">
        <v>591</v>
      </c>
      <c r="J89" s="13">
        <v>1099</v>
      </c>
      <c r="K89" s="13">
        <v>1</v>
      </c>
      <c r="L89" s="29">
        <f t="shared" si="23"/>
        <v>610.55555555555554</v>
      </c>
      <c r="M89" s="30">
        <f t="shared" si="21"/>
        <v>19.555555555555543</v>
      </c>
      <c r="N89" s="30">
        <f t="shared" si="22"/>
        <v>13.639781913893589</v>
      </c>
      <c r="O89" s="13" t="s">
        <v>212</v>
      </c>
      <c r="P89" s="31" t="s">
        <v>383</v>
      </c>
      <c r="Q89" s="48" t="s">
        <v>207</v>
      </c>
      <c r="R89" s="13">
        <v>0.1</v>
      </c>
      <c r="S89" s="13">
        <v>9016</v>
      </c>
      <c r="T89" s="13" t="str">
        <f t="shared" si="24"/>
        <v>COD1</v>
      </c>
      <c r="U89" s="28">
        <v>85</v>
      </c>
    </row>
    <row r="90" spans="1:30" ht="24" x14ac:dyDescent="0.25">
      <c r="A90" s="156"/>
      <c r="B90" s="28" t="s">
        <v>94</v>
      </c>
      <c r="C90" s="28" t="s">
        <v>384</v>
      </c>
      <c r="D90" s="28" t="s">
        <v>385</v>
      </c>
      <c r="E90" s="28">
        <v>13</v>
      </c>
      <c r="F90" s="28">
        <v>1</v>
      </c>
      <c r="G90" s="28">
        <v>19</v>
      </c>
      <c r="H90" s="27">
        <f t="shared" si="25"/>
        <v>538.18181818181813</v>
      </c>
      <c r="I90" s="28">
        <v>592</v>
      </c>
      <c r="J90" s="13">
        <v>1099</v>
      </c>
      <c r="K90" s="13">
        <v>1</v>
      </c>
      <c r="L90" s="29">
        <f t="shared" si="23"/>
        <v>610.55555555555554</v>
      </c>
      <c r="M90" s="30">
        <f t="shared" si="21"/>
        <v>18.555555555555543</v>
      </c>
      <c r="N90" s="30">
        <f t="shared" si="22"/>
        <v>13.447822822822841</v>
      </c>
      <c r="O90" s="13" t="s">
        <v>212</v>
      </c>
      <c r="P90" s="31" t="s">
        <v>383</v>
      </c>
      <c r="Q90" s="48" t="s">
        <v>207</v>
      </c>
      <c r="R90" s="13">
        <v>0.1</v>
      </c>
      <c r="S90" s="13">
        <v>9016</v>
      </c>
      <c r="T90" s="13" t="str">
        <f t="shared" si="24"/>
        <v>COD1</v>
      </c>
      <c r="U90" s="28">
        <v>85</v>
      </c>
    </row>
    <row r="91" spans="1:30" ht="24" x14ac:dyDescent="0.25">
      <c r="A91" s="156"/>
      <c r="B91" s="28" t="s">
        <v>94</v>
      </c>
      <c r="C91" s="28" t="s">
        <v>238</v>
      </c>
      <c r="D91" s="28" t="s">
        <v>386</v>
      </c>
      <c r="E91" s="28">
        <v>36</v>
      </c>
      <c r="F91" s="28"/>
      <c r="G91" s="28">
        <v>16</v>
      </c>
      <c r="H91" s="27">
        <f t="shared" si="25"/>
        <v>1926.3636363636363</v>
      </c>
      <c r="I91" s="28">
        <v>2119</v>
      </c>
      <c r="J91" s="13">
        <v>3162</v>
      </c>
      <c r="K91" s="13">
        <v>1</v>
      </c>
      <c r="L91" s="29">
        <f t="shared" si="23"/>
        <v>1976.25</v>
      </c>
      <c r="M91" s="30">
        <f t="shared" si="21"/>
        <v>-142.75</v>
      </c>
      <c r="N91" s="30">
        <f t="shared" si="22"/>
        <v>2.5896649362907143</v>
      </c>
      <c r="O91" s="13" t="s">
        <v>212</v>
      </c>
      <c r="P91" s="31" t="s">
        <v>297</v>
      </c>
      <c r="Q91" s="48" t="s">
        <v>207</v>
      </c>
      <c r="R91" s="13">
        <v>0.1</v>
      </c>
      <c r="S91" s="13">
        <v>9016</v>
      </c>
      <c r="T91" s="13" t="str">
        <f t="shared" si="24"/>
        <v>COD1</v>
      </c>
      <c r="U91" s="28">
        <v>85</v>
      </c>
    </row>
    <row r="92" spans="1:30" ht="24" x14ac:dyDescent="0.25">
      <c r="A92" s="156"/>
      <c r="B92" s="28" t="s">
        <v>94</v>
      </c>
      <c r="C92" s="28" t="s">
        <v>387</v>
      </c>
      <c r="D92" s="28" t="s">
        <v>388</v>
      </c>
      <c r="E92" s="28">
        <v>15</v>
      </c>
      <c r="F92" s="28"/>
      <c r="G92" s="28">
        <v>20</v>
      </c>
      <c r="H92" s="27">
        <f t="shared" si="25"/>
        <v>771.81818181818176</v>
      </c>
      <c r="I92" s="28">
        <v>849</v>
      </c>
      <c r="J92" s="13">
        <v>1460</v>
      </c>
      <c r="K92" s="13">
        <v>1</v>
      </c>
      <c r="L92" s="29">
        <f t="shared" si="23"/>
        <v>912.5</v>
      </c>
      <c r="M92" s="30">
        <f t="shared" si="21"/>
        <v>63.5</v>
      </c>
      <c r="N92" s="30">
        <f t="shared" si="22"/>
        <v>18.227326266195544</v>
      </c>
      <c r="O92" s="13" t="s">
        <v>212</v>
      </c>
      <c r="P92" s="31" t="s">
        <v>254</v>
      </c>
      <c r="Q92" s="48" t="s">
        <v>207</v>
      </c>
      <c r="R92" s="13">
        <v>0.1</v>
      </c>
      <c r="S92" s="13">
        <v>9016</v>
      </c>
      <c r="T92" s="13" t="str">
        <f t="shared" si="24"/>
        <v>COD1</v>
      </c>
      <c r="U92" s="28">
        <v>85</v>
      </c>
    </row>
    <row r="93" spans="1:30" ht="24" customHeight="1" x14ac:dyDescent="0.25">
      <c r="A93" s="134" t="s">
        <v>202</v>
      </c>
      <c r="B93" s="28" t="s">
        <v>293</v>
      </c>
      <c r="C93" s="28" t="s">
        <v>294</v>
      </c>
      <c r="D93" s="28" t="s">
        <v>295</v>
      </c>
      <c r="E93" s="28">
        <v>10</v>
      </c>
      <c r="F93" s="28">
        <v>4</v>
      </c>
      <c r="G93" s="28">
        <v>16</v>
      </c>
      <c r="H93" s="27">
        <f t="shared" si="25"/>
        <v>2727.272727272727</v>
      </c>
      <c r="I93" s="48">
        <v>3000</v>
      </c>
      <c r="J93" s="13">
        <v>5060</v>
      </c>
      <c r="K93" s="13">
        <v>1</v>
      </c>
      <c r="L93" s="30">
        <f>(J93/IF(G93=19,1.8,1.6))*K93</f>
        <v>3162.5</v>
      </c>
      <c r="M93" s="51">
        <f>L93-I93</f>
        <v>162.5</v>
      </c>
      <c r="N93" s="30">
        <f t="shared" si="22"/>
        <v>15.958333333333341</v>
      </c>
      <c r="O93" s="13" t="s">
        <v>205</v>
      </c>
      <c r="P93" s="31" t="s">
        <v>206</v>
      </c>
      <c r="Q93" s="14" t="s">
        <v>207</v>
      </c>
      <c r="R93" s="13">
        <v>0.1</v>
      </c>
      <c r="S93" s="32">
        <v>9006</v>
      </c>
      <c r="T93" s="13" t="str">
        <f>IF(AND(O93="Zehnder",S93=9016),"0556",IF(AND(O93="Zehnder",S93=9006),"0064",IF(AND(O93="IRSAP",S93=9016),"COD1","COD8N")))</f>
        <v>0064</v>
      </c>
      <c r="U93" s="28">
        <v>3570</v>
      </c>
    </row>
    <row r="94" spans="1:30" ht="30" customHeight="1" x14ac:dyDescent="0.25">
      <c r="A94" s="135"/>
      <c r="B94" s="132" t="s">
        <v>293</v>
      </c>
      <c r="C94" s="132" t="s">
        <v>238</v>
      </c>
      <c r="D94" s="132" t="s">
        <v>296</v>
      </c>
      <c r="E94" s="132">
        <v>68</v>
      </c>
      <c r="F94" s="132"/>
      <c r="G94" s="132">
        <v>19</v>
      </c>
      <c r="H94" s="143">
        <f>I94/1.1</f>
        <v>3469.9999999999995</v>
      </c>
      <c r="I94" s="132">
        <v>3817</v>
      </c>
      <c r="J94" s="133">
        <v>3162</v>
      </c>
      <c r="K94" s="133">
        <v>2</v>
      </c>
      <c r="L94" s="146">
        <f>(J94/IF(G94=19,1.8,1.6))*K94</f>
        <v>3513.333333333333</v>
      </c>
      <c r="M94" s="159">
        <f>L94-I94</f>
        <v>-303.66666666666697</v>
      </c>
      <c r="N94" s="160">
        <f>((L94/H94)-1)*100</f>
        <v>1.2487992315081797</v>
      </c>
      <c r="O94" s="133" t="s">
        <v>212</v>
      </c>
      <c r="P94" s="149" t="s">
        <v>297</v>
      </c>
      <c r="Q94" s="14" t="s">
        <v>207</v>
      </c>
      <c r="R94" s="13">
        <v>0.1</v>
      </c>
      <c r="S94" s="151">
        <v>9006</v>
      </c>
      <c r="T94" s="152" t="s">
        <v>298</v>
      </c>
      <c r="U94" s="163">
        <v>85</v>
      </c>
    </row>
    <row r="95" spans="1:30" ht="30" customHeight="1" x14ac:dyDescent="0.25">
      <c r="A95" s="135"/>
      <c r="B95" s="132"/>
      <c r="C95" s="132"/>
      <c r="D95" s="132"/>
      <c r="E95" s="132"/>
      <c r="F95" s="132"/>
      <c r="G95" s="132"/>
      <c r="H95" s="144"/>
      <c r="I95" s="132"/>
      <c r="J95" s="133"/>
      <c r="K95" s="133"/>
      <c r="L95" s="146"/>
      <c r="M95" s="159"/>
      <c r="N95" s="161"/>
      <c r="O95" s="133"/>
      <c r="P95" s="149"/>
      <c r="Q95" s="14" t="s">
        <v>207</v>
      </c>
      <c r="R95" s="13">
        <v>0.1</v>
      </c>
      <c r="S95" s="151"/>
      <c r="T95" s="153"/>
      <c r="U95" s="163"/>
    </row>
    <row r="96" spans="1:30" ht="36" x14ac:dyDescent="0.25">
      <c r="A96" s="135"/>
      <c r="B96" s="63" t="s">
        <v>293</v>
      </c>
      <c r="C96" s="63" t="s">
        <v>294</v>
      </c>
      <c r="D96" s="63" t="s">
        <v>299</v>
      </c>
      <c r="E96" s="63">
        <v>9</v>
      </c>
      <c r="F96" s="63">
        <v>3</v>
      </c>
      <c r="G96" s="63">
        <v>19</v>
      </c>
      <c r="H96" s="27">
        <f>I96/1.1</f>
        <v>480.90909090909088</v>
      </c>
      <c r="I96" s="63">
        <v>529</v>
      </c>
      <c r="J96" s="13">
        <v>973</v>
      </c>
      <c r="K96" s="13">
        <v>1</v>
      </c>
      <c r="L96" s="30">
        <f>(J96/IF(G96=19,1.8,1.6))*K96</f>
        <v>540.55555555555554</v>
      </c>
      <c r="M96" s="51">
        <f>L96-I96</f>
        <v>11.555555555555543</v>
      </c>
      <c r="N96" s="30">
        <f t="shared" si="22"/>
        <v>12.402856542743134</v>
      </c>
      <c r="O96" s="13" t="s">
        <v>212</v>
      </c>
      <c r="P96" s="31" t="s">
        <v>215</v>
      </c>
      <c r="Q96" s="48" t="s">
        <v>207</v>
      </c>
      <c r="R96" s="13">
        <v>0.1</v>
      </c>
      <c r="S96" s="32">
        <v>9006</v>
      </c>
      <c r="T96" s="13" t="str">
        <f t="shared" ref="T96:T101" si="26">IF(AND(O96="Zehnder",S96=9016),"0556",IF(AND(O96="Zehnder",S96=9006),"0064",IF(AND(O96="IRSAP",S96=9016),"COD1","COD8N")))</f>
        <v>COD8N</v>
      </c>
      <c r="U96" s="28">
        <v>85</v>
      </c>
    </row>
    <row r="97" spans="1:21" ht="24" x14ac:dyDescent="0.25">
      <c r="A97" s="135"/>
      <c r="B97" s="63" t="s">
        <v>293</v>
      </c>
      <c r="C97" s="63" t="s">
        <v>294</v>
      </c>
      <c r="D97" s="63" t="s">
        <v>300</v>
      </c>
      <c r="E97" s="63">
        <v>13</v>
      </c>
      <c r="F97" s="63">
        <v>3</v>
      </c>
      <c r="G97" s="63">
        <v>19</v>
      </c>
      <c r="H97" s="63"/>
      <c r="I97" s="63">
        <v>454</v>
      </c>
      <c r="J97" s="13">
        <v>879</v>
      </c>
      <c r="K97" s="13">
        <v>1</v>
      </c>
      <c r="L97" s="30">
        <f>(J97/IF(G97=19,1.8,1.6))*K97</f>
        <v>488.33333333333331</v>
      </c>
      <c r="M97" s="51">
        <f>L97-I97</f>
        <v>34.333333333333314</v>
      </c>
      <c r="N97" s="51"/>
      <c r="O97" s="13" t="s">
        <v>212</v>
      </c>
      <c r="P97" s="31" t="s">
        <v>227</v>
      </c>
      <c r="Q97" s="14" t="s">
        <v>207</v>
      </c>
      <c r="R97" s="13">
        <v>0.1</v>
      </c>
      <c r="S97" s="13">
        <v>9016</v>
      </c>
      <c r="T97" s="13" t="str">
        <f t="shared" si="26"/>
        <v>COD1</v>
      </c>
      <c r="U97" s="28">
        <v>85</v>
      </c>
    </row>
    <row r="98" spans="1:21" ht="24" x14ac:dyDescent="0.25">
      <c r="A98" s="135"/>
      <c r="B98" s="28" t="s">
        <v>293</v>
      </c>
      <c r="C98" s="28" t="s">
        <v>238</v>
      </c>
      <c r="D98" s="28" t="s">
        <v>301</v>
      </c>
      <c r="E98" s="28">
        <v>73</v>
      </c>
      <c r="F98" s="28"/>
      <c r="G98" s="28">
        <v>19</v>
      </c>
      <c r="H98" s="27">
        <f t="shared" ref="H98:H99" si="27">I98/1.1</f>
        <v>1289.090909090909</v>
      </c>
      <c r="I98" s="28">
        <v>1418</v>
      </c>
      <c r="J98" s="13">
        <v>2676</v>
      </c>
      <c r="K98" s="13">
        <v>1</v>
      </c>
      <c r="L98" s="30">
        <f>(J98/IF(G98=19,1.8,1.6))*K98</f>
        <v>1486.6666666666667</v>
      </c>
      <c r="M98" s="51">
        <f>L98-I98</f>
        <v>68.666666666666742</v>
      </c>
      <c r="N98" s="30">
        <f t="shared" si="22"/>
        <v>15.32675129290082</v>
      </c>
      <c r="O98" s="13" t="s">
        <v>212</v>
      </c>
      <c r="P98" s="31" t="s">
        <v>262</v>
      </c>
      <c r="Q98" s="48" t="s">
        <v>207</v>
      </c>
      <c r="R98" s="13">
        <v>0.1</v>
      </c>
      <c r="S98" s="32">
        <v>9006</v>
      </c>
      <c r="T98" s="13" t="str">
        <f t="shared" si="26"/>
        <v>COD8N</v>
      </c>
      <c r="U98" s="28">
        <v>85</v>
      </c>
    </row>
    <row r="99" spans="1:21" ht="24" customHeight="1" x14ac:dyDescent="0.25">
      <c r="A99" s="135"/>
      <c r="B99" s="28" t="s">
        <v>293</v>
      </c>
      <c r="C99" s="28" t="s">
        <v>238</v>
      </c>
      <c r="D99" s="28" t="s">
        <v>302</v>
      </c>
      <c r="E99" s="28">
        <v>96</v>
      </c>
      <c r="F99" s="28"/>
      <c r="G99" s="28">
        <v>16</v>
      </c>
      <c r="H99" s="27">
        <f t="shared" si="27"/>
        <v>2727.272727272727</v>
      </c>
      <c r="I99" s="48">
        <v>3000</v>
      </c>
      <c r="J99" s="13">
        <v>5060</v>
      </c>
      <c r="K99" s="13">
        <v>1</v>
      </c>
      <c r="L99" s="30">
        <f>(J99/IF(G99=19,1.8,1.6))*K99</f>
        <v>3162.5</v>
      </c>
      <c r="M99" s="51">
        <f t="shared" ref="M99:M101" si="28">L99-I99</f>
        <v>162.5</v>
      </c>
      <c r="N99" s="30">
        <f t="shared" si="22"/>
        <v>15.958333333333341</v>
      </c>
      <c r="O99" s="13" t="s">
        <v>205</v>
      </c>
      <c r="P99" s="31" t="s">
        <v>206</v>
      </c>
      <c r="Q99" s="48" t="s">
        <v>207</v>
      </c>
      <c r="R99" s="13">
        <v>0.1</v>
      </c>
      <c r="S99" s="32">
        <v>9006</v>
      </c>
      <c r="T99" s="13" t="str">
        <f t="shared" si="26"/>
        <v>0064</v>
      </c>
      <c r="U99" s="28">
        <v>3570</v>
      </c>
    </row>
    <row r="100" spans="1:21" ht="24" customHeight="1" x14ac:dyDescent="0.25">
      <c r="A100" s="135"/>
      <c r="B100" s="28" t="s">
        <v>293</v>
      </c>
      <c r="C100" s="28" t="s">
        <v>303</v>
      </c>
      <c r="D100" s="28" t="s">
        <v>304</v>
      </c>
      <c r="E100" s="28">
        <v>14</v>
      </c>
      <c r="F100" s="28">
        <v>1</v>
      </c>
      <c r="G100" s="28">
        <v>19</v>
      </c>
      <c r="H100" s="28"/>
      <c r="I100" s="28">
        <v>500</v>
      </c>
      <c r="J100" s="13">
        <v>879</v>
      </c>
      <c r="K100" s="13">
        <v>1</v>
      </c>
      <c r="L100" s="30">
        <f t="shared" ref="L100:L101" si="29">(J100/IF(G100=19,1.8,1.6))*K100</f>
        <v>488.33333333333331</v>
      </c>
      <c r="M100" s="51">
        <f t="shared" si="28"/>
        <v>-11.666666666666686</v>
      </c>
      <c r="N100" s="51"/>
      <c r="O100" s="13" t="s">
        <v>212</v>
      </c>
      <c r="P100" s="31" t="s">
        <v>227</v>
      </c>
      <c r="Q100" s="48" t="s">
        <v>207</v>
      </c>
      <c r="R100" s="13">
        <v>0.1</v>
      </c>
      <c r="S100" s="13">
        <v>9016</v>
      </c>
      <c r="T100" s="13" t="str">
        <f t="shared" si="26"/>
        <v>COD1</v>
      </c>
      <c r="U100" s="28">
        <v>85</v>
      </c>
    </row>
    <row r="101" spans="1:21" ht="24" customHeight="1" x14ac:dyDescent="0.25">
      <c r="A101" s="135"/>
      <c r="B101" s="28" t="s">
        <v>293</v>
      </c>
      <c r="C101" s="48" t="s">
        <v>305</v>
      </c>
      <c r="D101" s="28" t="s">
        <v>306</v>
      </c>
      <c r="E101" s="48">
        <v>17</v>
      </c>
      <c r="F101" s="48">
        <v>1</v>
      </c>
      <c r="G101" s="28">
        <v>19</v>
      </c>
      <c r="H101" s="28"/>
      <c r="I101" s="28">
        <v>766</v>
      </c>
      <c r="J101" s="13">
        <v>1460</v>
      </c>
      <c r="K101" s="13">
        <v>1</v>
      </c>
      <c r="L101" s="30">
        <f t="shared" si="29"/>
        <v>811.11111111111109</v>
      </c>
      <c r="M101" s="51">
        <f t="shared" si="28"/>
        <v>45.111111111111086</v>
      </c>
      <c r="N101" s="51"/>
      <c r="O101" s="13" t="s">
        <v>212</v>
      </c>
      <c r="P101" s="31" t="s">
        <v>254</v>
      </c>
      <c r="Q101" s="48" t="s">
        <v>207</v>
      </c>
      <c r="R101" s="13">
        <v>0.1</v>
      </c>
      <c r="S101" s="13">
        <v>9016</v>
      </c>
      <c r="T101" s="13" t="str">
        <f t="shared" si="26"/>
        <v>COD1</v>
      </c>
      <c r="U101" s="28">
        <v>85</v>
      </c>
    </row>
    <row r="102" spans="1:21" x14ac:dyDescent="0.25">
      <c r="A102" s="135"/>
      <c r="B102" s="28"/>
      <c r="C102" s="48"/>
      <c r="D102" s="28"/>
      <c r="E102" s="48"/>
      <c r="F102" s="48"/>
      <c r="G102" s="28"/>
      <c r="H102" s="28"/>
      <c r="I102" s="28"/>
      <c r="J102" s="32"/>
      <c r="K102" s="32"/>
      <c r="L102" s="32"/>
      <c r="M102" s="32"/>
      <c r="N102" s="32"/>
      <c r="O102" s="32"/>
      <c r="P102" s="32"/>
      <c r="Q102" s="32"/>
      <c r="R102" s="32"/>
      <c r="S102" s="13"/>
      <c r="T102" s="13"/>
      <c r="U102" s="13"/>
    </row>
    <row r="103" spans="1:21" x14ac:dyDescent="0.25">
      <c r="A103" s="92"/>
    </row>
    <row r="104" spans="1:21" x14ac:dyDescent="0.25">
      <c r="A104" s="96"/>
    </row>
    <row r="105" spans="1:21" x14ac:dyDescent="0.25">
      <c r="A105" s="96"/>
    </row>
    <row r="106" spans="1:21" x14ac:dyDescent="0.25">
      <c r="A106" s="96"/>
    </row>
    <row r="107" spans="1:21" x14ac:dyDescent="0.25">
      <c r="A107" s="96"/>
    </row>
    <row r="108" spans="1:21" x14ac:dyDescent="0.25">
      <c r="A108" s="96"/>
    </row>
  </sheetData>
  <autoFilter ref="A2:AH92" xr:uid="{00000000-0009-0000-0000-000000000000}">
    <filterColumn colId="14">
      <filters blank="1">
        <filter val="Irsap"/>
      </filters>
    </filterColumn>
  </autoFilter>
  <mergeCells count="64">
    <mergeCell ref="T94:T95"/>
    <mergeCell ref="U94:U95"/>
    <mergeCell ref="L94:L95"/>
    <mergeCell ref="M94:M95"/>
    <mergeCell ref="N94:N95"/>
    <mergeCell ref="O94:O95"/>
    <mergeCell ref="P94:P95"/>
    <mergeCell ref="S94:S95"/>
    <mergeCell ref="K94:K95"/>
    <mergeCell ref="A87:A92"/>
    <mergeCell ref="A93:A102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P43:P44"/>
    <mergeCell ref="S43:S44"/>
    <mergeCell ref="T43:T44"/>
    <mergeCell ref="U43:U44"/>
    <mergeCell ref="A58:A86"/>
    <mergeCell ref="I60:I61"/>
    <mergeCell ref="M60:M61"/>
    <mergeCell ref="N60:N61"/>
    <mergeCell ref="J43:J44"/>
    <mergeCell ref="K43:K44"/>
    <mergeCell ref="L43:L44"/>
    <mergeCell ref="M43:M44"/>
    <mergeCell ref="N43:N44"/>
    <mergeCell ref="O43:O44"/>
    <mergeCell ref="M31:M32"/>
    <mergeCell ref="N31:N32"/>
    <mergeCell ref="B43:B44"/>
    <mergeCell ref="C43:C44"/>
    <mergeCell ref="D43:D44"/>
    <mergeCell ref="E43:E44"/>
    <mergeCell ref="F43:F44"/>
    <mergeCell ref="G43:G44"/>
    <mergeCell ref="H43:H44"/>
    <mergeCell ref="I43:I44"/>
    <mergeCell ref="L18:L19"/>
    <mergeCell ref="M18:M19"/>
    <mergeCell ref="N18:N19"/>
    <mergeCell ref="O18:O19"/>
    <mergeCell ref="P18:P19"/>
    <mergeCell ref="I18:I19"/>
    <mergeCell ref="J18:J19"/>
    <mergeCell ref="K18:K19"/>
    <mergeCell ref="A3:A57"/>
    <mergeCell ref="B3:B5"/>
    <mergeCell ref="C3:C5"/>
    <mergeCell ref="D3:D5"/>
    <mergeCell ref="E3:E5"/>
    <mergeCell ref="F3:F5"/>
    <mergeCell ref="C31:C32"/>
    <mergeCell ref="B26:B27"/>
    <mergeCell ref="C26:C27"/>
    <mergeCell ref="G3:G5"/>
    <mergeCell ref="G18:G19"/>
    <mergeCell ref="H18:H19"/>
  </mergeCells>
  <conditionalFormatting sqref="M25:M31 M6:M23 M3:M4 M60 N20:N31 M33:N41 M62:N92 N3:N18 M58:N59">
    <cfRule type="cellIs" dxfId="26" priority="25" operator="lessThan">
      <formula>0</formula>
    </cfRule>
    <cfRule type="cellIs" dxfId="25" priority="26" operator="greaterThan">
      <formula>0</formula>
    </cfRule>
  </conditionalFormatting>
  <conditionalFormatting sqref="M24">
    <cfRule type="cellIs" dxfId="24" priority="23" operator="lessThan">
      <formula>0</formula>
    </cfRule>
    <cfRule type="cellIs" dxfId="23" priority="24" operator="greaterThan">
      <formula>0</formula>
    </cfRule>
  </conditionalFormatting>
  <conditionalFormatting sqref="M5">
    <cfRule type="cellIs" dxfId="22" priority="21" operator="lessThan">
      <formula>0</formula>
    </cfRule>
    <cfRule type="cellIs" dxfId="21" priority="22" operator="greaterThan">
      <formula>0</formula>
    </cfRule>
  </conditionalFormatting>
  <conditionalFormatting sqref="N60">
    <cfRule type="cellIs" dxfId="20" priority="19" operator="lessThan">
      <formula>0</formula>
    </cfRule>
    <cfRule type="cellIs" dxfId="19" priority="20" operator="greaterThan">
      <formula>0</formula>
    </cfRule>
  </conditionalFormatting>
  <conditionalFormatting sqref="M94:N94 M97:N97 M93 M100:N101 M98:M99 M96">
    <cfRule type="cellIs" dxfId="18" priority="17" operator="lessThan">
      <formula>0</formula>
    </cfRule>
    <cfRule type="cellIs" dxfId="17" priority="18" operator="greaterThan">
      <formula>0</formula>
    </cfRule>
  </conditionalFormatting>
  <conditionalFormatting sqref="N93">
    <cfRule type="cellIs" dxfId="16" priority="15" operator="lessThan">
      <formula>0</formula>
    </cfRule>
    <cfRule type="cellIs" dxfId="15" priority="16" operator="greaterThan">
      <formula>0</formula>
    </cfRule>
  </conditionalFormatting>
  <conditionalFormatting sqref="N96 N98:N99">
    <cfRule type="cellIs" dxfId="14" priority="13" operator="lessThan">
      <formula>0</formula>
    </cfRule>
    <cfRule type="cellIs" dxfId="13" priority="14" operator="greaterThan">
      <formula>0</formula>
    </cfRule>
  </conditionalFormatting>
  <conditionalFormatting sqref="M43:N43 M46:N46 M42 M49:N50 M47:M48 M45">
    <cfRule type="cellIs" dxfId="12" priority="11" operator="lessThan">
      <formula>0</formula>
    </cfRule>
    <cfRule type="cellIs" dxfId="11" priority="12" operator="greaterThan">
      <formula>0</formula>
    </cfRule>
  </conditionalFormatting>
  <conditionalFormatting sqref="N42">
    <cfRule type="cellIs" dxfId="10" priority="9" operator="lessThan">
      <formula>0</formula>
    </cfRule>
    <cfRule type="cellIs" dxfId="9" priority="10" operator="greaterThan">
      <formula>0</formula>
    </cfRule>
  </conditionalFormatting>
  <conditionalFormatting sqref="N45 N47:N48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M55:M57 M51:M53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M5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N51:N57">
    <cfRule type="cellIs" dxfId="2" priority="1" operator="lessThan">
      <formula>0</formula>
    </cfRule>
    <cfRule type="cellIs" dxfId="1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8" fitToHeight="0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E8A5-7761-429B-9B60-C84923103382}">
  <sheetPr>
    <tabColor theme="0" tint="-0.14999847407452621"/>
    <pageSetUpPr fitToPage="1"/>
  </sheetPr>
  <dimension ref="A1:R152"/>
  <sheetViews>
    <sheetView zoomScaleNormal="100" workbookViewId="0">
      <selection activeCell="O6" sqref="O6"/>
    </sheetView>
  </sheetViews>
  <sheetFormatPr baseColWidth="10" defaultRowHeight="15" x14ac:dyDescent="0.25"/>
  <cols>
    <col min="2" max="2" width="14.85546875" bestFit="1" customWidth="1"/>
    <col min="3" max="14" width="11.42578125" customWidth="1"/>
    <col min="15" max="15" width="15.42578125" customWidth="1"/>
  </cols>
  <sheetData>
    <row r="1" spans="1:17" x14ac:dyDescent="0.25">
      <c r="A1" s="175" t="s">
        <v>71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5" customHeight="1" x14ac:dyDescent="0.25">
      <c r="A3" s="133" t="s">
        <v>72</v>
      </c>
      <c r="B3" s="133"/>
      <c r="C3" s="133"/>
      <c r="D3" s="133"/>
      <c r="E3" s="133"/>
      <c r="F3" s="133"/>
      <c r="G3" s="133" t="s">
        <v>73</v>
      </c>
      <c r="H3" s="133"/>
      <c r="I3" s="133"/>
      <c r="J3" s="133"/>
      <c r="K3" s="133" t="s">
        <v>74</v>
      </c>
      <c r="L3" s="133"/>
      <c r="M3" s="176" t="s">
        <v>75</v>
      </c>
      <c r="N3" s="177"/>
      <c r="O3" s="176" t="s">
        <v>76</v>
      </c>
      <c r="P3" s="177"/>
      <c r="Q3" s="178" t="s">
        <v>77</v>
      </c>
    </row>
    <row r="4" spans="1:17" ht="30" x14ac:dyDescent="0.25">
      <c r="A4" s="13" t="s">
        <v>78</v>
      </c>
      <c r="B4" s="13" t="s">
        <v>79</v>
      </c>
      <c r="C4" s="14" t="s">
        <v>80</v>
      </c>
      <c r="D4" s="13" t="s">
        <v>81</v>
      </c>
      <c r="E4" s="13" t="s">
        <v>82</v>
      </c>
      <c r="F4" s="13" t="s">
        <v>83</v>
      </c>
      <c r="G4" s="13" t="s">
        <v>84</v>
      </c>
      <c r="H4" s="13" t="s">
        <v>85</v>
      </c>
      <c r="I4" s="13" t="s">
        <v>86</v>
      </c>
      <c r="J4" s="13" t="s">
        <v>87</v>
      </c>
      <c r="K4" s="13" t="s">
        <v>88</v>
      </c>
      <c r="L4" s="13" t="s">
        <v>89</v>
      </c>
      <c r="M4" s="14" t="s">
        <v>90</v>
      </c>
      <c r="N4" s="14" t="s">
        <v>91</v>
      </c>
      <c r="O4" s="14" t="s">
        <v>92</v>
      </c>
      <c r="P4" s="14" t="s">
        <v>93</v>
      </c>
      <c r="Q4" s="133"/>
    </row>
    <row r="5" spans="1:17" x14ac:dyDescent="0.25">
      <c r="A5" s="15" t="s">
        <v>94</v>
      </c>
      <c r="B5" s="15" t="s">
        <v>95</v>
      </c>
      <c r="C5" s="15">
        <v>1.2</v>
      </c>
      <c r="D5" s="15">
        <v>8</v>
      </c>
      <c r="E5" s="15" t="s">
        <v>96</v>
      </c>
      <c r="F5" s="15" t="s">
        <v>97</v>
      </c>
      <c r="G5" s="15">
        <v>60</v>
      </c>
      <c r="H5" s="15">
        <v>40</v>
      </c>
      <c r="I5" s="15">
        <v>19</v>
      </c>
      <c r="J5" s="15">
        <v>31</v>
      </c>
      <c r="K5" s="15">
        <v>9</v>
      </c>
      <c r="L5" s="15">
        <v>50</v>
      </c>
      <c r="M5" s="15">
        <v>190</v>
      </c>
      <c r="N5" s="15">
        <v>1795</v>
      </c>
      <c r="O5" s="15">
        <v>1525</v>
      </c>
      <c r="P5" s="15">
        <f>O5</f>
        <v>1525</v>
      </c>
      <c r="Q5" s="15">
        <v>1300</v>
      </c>
    </row>
    <row r="6" spans="1:17" x14ac:dyDescent="0.25">
      <c r="A6" s="13" t="s">
        <v>94</v>
      </c>
      <c r="B6" s="13" t="s">
        <v>98</v>
      </c>
      <c r="C6" s="13">
        <v>1.2</v>
      </c>
      <c r="D6" s="13">
        <v>13</v>
      </c>
      <c r="E6" s="13" t="s">
        <v>96</v>
      </c>
      <c r="F6" s="13" t="s">
        <v>97</v>
      </c>
      <c r="G6" s="13">
        <v>60</v>
      </c>
      <c r="H6" s="13">
        <v>40</v>
      </c>
      <c r="I6" s="13">
        <v>19</v>
      </c>
      <c r="J6" s="13">
        <v>31</v>
      </c>
      <c r="K6" s="13">
        <v>9</v>
      </c>
      <c r="L6" s="13">
        <v>50</v>
      </c>
      <c r="M6" s="13">
        <v>190</v>
      </c>
      <c r="N6" s="13">
        <v>2917</v>
      </c>
      <c r="O6" s="13">
        <v>2479</v>
      </c>
      <c r="P6" s="13">
        <f t="shared" ref="P6:P9" si="0">O6</f>
        <v>2479</v>
      </c>
      <c r="Q6" s="13">
        <v>1945</v>
      </c>
    </row>
    <row r="7" spans="1:17" x14ac:dyDescent="0.25">
      <c r="A7" s="15" t="s">
        <v>94</v>
      </c>
      <c r="B7" s="15" t="s">
        <v>99</v>
      </c>
      <c r="C7" s="15">
        <v>1.2</v>
      </c>
      <c r="D7" s="15">
        <v>12</v>
      </c>
      <c r="E7" s="15" t="s">
        <v>96</v>
      </c>
      <c r="F7" s="15" t="s">
        <v>97</v>
      </c>
      <c r="G7" s="15">
        <v>60</v>
      </c>
      <c r="H7" s="15">
        <v>40</v>
      </c>
      <c r="I7" s="15">
        <v>19</v>
      </c>
      <c r="J7" s="15">
        <v>31</v>
      </c>
      <c r="K7" s="15">
        <v>9</v>
      </c>
      <c r="L7" s="15">
        <v>50</v>
      </c>
      <c r="M7" s="15">
        <v>190</v>
      </c>
      <c r="N7" s="15">
        <v>2692</v>
      </c>
      <c r="O7" s="15">
        <v>2288</v>
      </c>
      <c r="P7" s="15">
        <f t="shared" si="0"/>
        <v>2288</v>
      </c>
      <c r="Q7" s="15">
        <v>2115</v>
      </c>
    </row>
    <row r="8" spans="1:17" x14ac:dyDescent="0.25">
      <c r="A8" s="13" t="s">
        <v>94</v>
      </c>
      <c r="B8" s="13" t="s">
        <v>100</v>
      </c>
      <c r="C8" s="13">
        <v>1.2</v>
      </c>
      <c r="D8" s="13">
        <v>13</v>
      </c>
      <c r="E8" s="13" t="s">
        <v>96</v>
      </c>
      <c r="F8" s="13" t="s">
        <v>97</v>
      </c>
      <c r="G8" s="13">
        <v>60</v>
      </c>
      <c r="H8" s="13">
        <v>40</v>
      </c>
      <c r="I8" s="13">
        <v>19</v>
      </c>
      <c r="J8" s="13">
        <v>31</v>
      </c>
      <c r="K8" s="13">
        <v>9</v>
      </c>
      <c r="L8" s="13">
        <v>50</v>
      </c>
      <c r="M8" s="13">
        <v>190</v>
      </c>
      <c r="N8" s="13">
        <v>2917</v>
      </c>
      <c r="O8" s="13">
        <v>2479</v>
      </c>
      <c r="P8" s="13">
        <f t="shared" si="0"/>
        <v>2479</v>
      </c>
      <c r="Q8" s="13">
        <v>2441</v>
      </c>
    </row>
    <row r="9" spans="1:17" x14ac:dyDescent="0.25">
      <c r="A9" s="15" t="s">
        <v>94</v>
      </c>
      <c r="B9" s="15" t="s">
        <v>101</v>
      </c>
      <c r="C9" s="15">
        <v>1.2</v>
      </c>
      <c r="D9" s="15">
        <v>7</v>
      </c>
      <c r="E9" s="15" t="s">
        <v>96</v>
      </c>
      <c r="F9" s="15" t="s">
        <v>97</v>
      </c>
      <c r="G9" s="15">
        <v>60</v>
      </c>
      <c r="H9" s="15">
        <v>40</v>
      </c>
      <c r="I9" s="15">
        <v>19</v>
      </c>
      <c r="J9" s="15">
        <v>31</v>
      </c>
      <c r="K9" s="15">
        <v>9</v>
      </c>
      <c r="L9" s="15">
        <v>50</v>
      </c>
      <c r="M9" s="15">
        <v>190</v>
      </c>
      <c r="N9" s="15">
        <v>1570</v>
      </c>
      <c r="O9" s="15">
        <v>1334</v>
      </c>
      <c r="P9" s="15">
        <f t="shared" si="0"/>
        <v>1334</v>
      </c>
      <c r="Q9" s="15">
        <v>1554</v>
      </c>
    </row>
    <row r="10" spans="1:17" x14ac:dyDescent="0.25">
      <c r="A10" s="13" t="s">
        <v>94</v>
      </c>
      <c r="B10" s="13" t="s">
        <v>102</v>
      </c>
      <c r="C10" s="13">
        <v>1.2</v>
      </c>
      <c r="D10" s="13">
        <v>2</v>
      </c>
      <c r="E10" s="13" t="s">
        <v>96</v>
      </c>
      <c r="F10" s="13" t="s">
        <v>97</v>
      </c>
      <c r="G10" s="13">
        <v>60</v>
      </c>
      <c r="H10" s="13">
        <v>40</v>
      </c>
      <c r="I10" s="13">
        <v>19</v>
      </c>
      <c r="J10" s="13">
        <v>31</v>
      </c>
      <c r="K10" s="13">
        <v>9</v>
      </c>
      <c r="L10" s="13">
        <v>50</v>
      </c>
      <c r="M10" s="13">
        <v>190</v>
      </c>
      <c r="N10" s="13">
        <v>448</v>
      </c>
      <c r="O10" s="13">
        <v>380</v>
      </c>
      <c r="P10" s="141">
        <f>O10+O11</f>
        <v>1142</v>
      </c>
      <c r="Q10" s="141">
        <v>986</v>
      </c>
    </row>
    <row r="11" spans="1:17" x14ac:dyDescent="0.25">
      <c r="A11" s="13" t="s">
        <v>94</v>
      </c>
      <c r="B11" s="13" t="s">
        <v>103</v>
      </c>
      <c r="C11" s="13">
        <v>1.2</v>
      </c>
      <c r="D11" s="13">
        <v>4</v>
      </c>
      <c r="E11" s="13" t="s">
        <v>96</v>
      </c>
      <c r="F11" s="13" t="s">
        <v>97</v>
      </c>
      <c r="G11" s="13">
        <v>60</v>
      </c>
      <c r="H11" s="13">
        <v>40</v>
      </c>
      <c r="I11" s="13">
        <v>19</v>
      </c>
      <c r="J11" s="13">
        <v>31</v>
      </c>
      <c r="K11" s="13">
        <v>9</v>
      </c>
      <c r="L11" s="13">
        <v>50</v>
      </c>
      <c r="M11" s="13">
        <v>190</v>
      </c>
      <c r="N11" s="13">
        <v>897</v>
      </c>
      <c r="O11" s="13">
        <v>762</v>
      </c>
      <c r="P11" s="166"/>
      <c r="Q11" s="166"/>
    </row>
    <row r="12" spans="1:17" x14ac:dyDescent="0.25">
      <c r="A12" s="15" t="s">
        <v>94</v>
      </c>
      <c r="B12" s="15" t="s">
        <v>104</v>
      </c>
      <c r="C12" s="15">
        <v>1.2</v>
      </c>
      <c r="D12" s="15">
        <v>2</v>
      </c>
      <c r="E12" s="15" t="s">
        <v>96</v>
      </c>
      <c r="F12" s="15" t="s">
        <v>97</v>
      </c>
      <c r="G12" s="15">
        <v>60</v>
      </c>
      <c r="H12" s="15">
        <v>40</v>
      </c>
      <c r="I12" s="15">
        <v>19</v>
      </c>
      <c r="J12" s="15">
        <v>31</v>
      </c>
      <c r="K12" s="15">
        <v>9</v>
      </c>
      <c r="L12" s="15">
        <v>50</v>
      </c>
      <c r="M12" s="15">
        <v>190</v>
      </c>
      <c r="N12" s="15">
        <v>448</v>
      </c>
      <c r="O12" s="15">
        <v>380</v>
      </c>
      <c r="P12" s="164">
        <f>O12+O13</f>
        <v>1142</v>
      </c>
      <c r="Q12" s="164">
        <v>796</v>
      </c>
    </row>
    <row r="13" spans="1:17" x14ac:dyDescent="0.25">
      <c r="A13" s="15" t="s">
        <v>94</v>
      </c>
      <c r="B13" s="15" t="s">
        <v>103</v>
      </c>
      <c r="C13" s="15">
        <v>1.2</v>
      </c>
      <c r="D13" s="15">
        <v>4</v>
      </c>
      <c r="E13" s="15" t="s">
        <v>96</v>
      </c>
      <c r="F13" s="15" t="s">
        <v>97</v>
      </c>
      <c r="G13" s="15">
        <v>60</v>
      </c>
      <c r="H13" s="15">
        <v>40</v>
      </c>
      <c r="I13" s="15">
        <v>19</v>
      </c>
      <c r="J13" s="15">
        <v>31</v>
      </c>
      <c r="K13" s="15">
        <v>9</v>
      </c>
      <c r="L13" s="15">
        <v>50</v>
      </c>
      <c r="M13" s="15">
        <v>190</v>
      </c>
      <c r="N13" s="15">
        <v>897</v>
      </c>
      <c r="O13" s="15">
        <v>762</v>
      </c>
      <c r="P13" s="165"/>
      <c r="Q13" s="165"/>
    </row>
    <row r="14" spans="1:17" x14ac:dyDescent="0.25">
      <c r="A14" s="13" t="s">
        <v>94</v>
      </c>
      <c r="B14" s="13" t="s">
        <v>105</v>
      </c>
      <c r="C14" s="13">
        <v>1.2</v>
      </c>
      <c r="D14" s="13">
        <v>3</v>
      </c>
      <c r="E14" s="13" t="s">
        <v>96</v>
      </c>
      <c r="F14" s="13" t="s">
        <v>97</v>
      </c>
      <c r="G14" s="13">
        <v>60</v>
      </c>
      <c r="H14" s="13">
        <v>40</v>
      </c>
      <c r="I14" s="13">
        <v>19</v>
      </c>
      <c r="J14" s="13">
        <v>31</v>
      </c>
      <c r="K14" s="13">
        <v>9</v>
      </c>
      <c r="L14" s="13">
        <v>50</v>
      </c>
      <c r="M14" s="13">
        <v>190</v>
      </c>
      <c r="N14" s="13">
        <v>673</v>
      </c>
      <c r="O14" s="13">
        <v>572</v>
      </c>
      <c r="P14" s="141">
        <f t="shared" ref="P14" si="1">O14+O15</f>
        <v>1716</v>
      </c>
      <c r="Q14" s="141">
        <v>1285</v>
      </c>
    </row>
    <row r="15" spans="1:17" x14ac:dyDescent="0.25">
      <c r="A15" s="13" t="s">
        <v>94</v>
      </c>
      <c r="B15" s="13" t="s">
        <v>103</v>
      </c>
      <c r="C15" s="13">
        <v>1.2</v>
      </c>
      <c r="D15" s="13">
        <v>6</v>
      </c>
      <c r="E15" s="13" t="s">
        <v>96</v>
      </c>
      <c r="F15" s="13" t="s">
        <v>97</v>
      </c>
      <c r="G15" s="13">
        <v>60</v>
      </c>
      <c r="H15" s="13">
        <v>40</v>
      </c>
      <c r="I15" s="13">
        <v>19</v>
      </c>
      <c r="J15" s="13">
        <v>31</v>
      </c>
      <c r="K15" s="13">
        <v>9</v>
      </c>
      <c r="L15" s="13">
        <v>50</v>
      </c>
      <c r="M15" s="13">
        <v>190</v>
      </c>
      <c r="N15" s="13">
        <v>1346</v>
      </c>
      <c r="O15" s="13">
        <v>1144</v>
      </c>
      <c r="P15" s="166"/>
      <c r="Q15" s="166"/>
    </row>
    <row r="16" spans="1:17" x14ac:dyDescent="0.25">
      <c r="A16" s="15" t="s">
        <v>94</v>
      </c>
      <c r="B16" s="15" t="s">
        <v>106</v>
      </c>
      <c r="C16" s="15">
        <v>1.2</v>
      </c>
      <c r="D16" s="15">
        <v>2</v>
      </c>
      <c r="E16" s="15" t="s">
        <v>96</v>
      </c>
      <c r="F16" s="15" t="s">
        <v>97</v>
      </c>
      <c r="G16" s="15">
        <v>60</v>
      </c>
      <c r="H16" s="15">
        <v>40</v>
      </c>
      <c r="I16" s="15">
        <v>19</v>
      </c>
      <c r="J16" s="15">
        <v>31</v>
      </c>
      <c r="K16" s="15">
        <v>9</v>
      </c>
      <c r="L16" s="15">
        <v>50</v>
      </c>
      <c r="M16" s="15">
        <v>190</v>
      </c>
      <c r="N16" s="15">
        <v>448</v>
      </c>
      <c r="O16" s="15">
        <v>380</v>
      </c>
      <c r="P16" s="164">
        <f t="shared" ref="P16" si="2">O16+O17</f>
        <v>1142</v>
      </c>
      <c r="Q16" s="164">
        <v>752</v>
      </c>
    </row>
    <row r="17" spans="1:17" x14ac:dyDescent="0.25">
      <c r="A17" s="15" t="s">
        <v>94</v>
      </c>
      <c r="B17" s="15" t="s">
        <v>103</v>
      </c>
      <c r="C17" s="15">
        <v>1.2</v>
      </c>
      <c r="D17" s="15">
        <v>4</v>
      </c>
      <c r="E17" s="15" t="s">
        <v>96</v>
      </c>
      <c r="F17" s="15" t="s">
        <v>97</v>
      </c>
      <c r="G17" s="15">
        <v>60</v>
      </c>
      <c r="H17" s="15">
        <v>40</v>
      </c>
      <c r="I17" s="15">
        <v>19</v>
      </c>
      <c r="J17" s="15">
        <v>31</v>
      </c>
      <c r="K17" s="15">
        <v>9</v>
      </c>
      <c r="L17" s="15">
        <v>50</v>
      </c>
      <c r="M17" s="15">
        <v>190</v>
      </c>
      <c r="N17" s="15">
        <v>897</v>
      </c>
      <c r="O17" s="15">
        <v>762</v>
      </c>
      <c r="P17" s="165"/>
      <c r="Q17" s="165"/>
    </row>
    <row r="18" spans="1:17" x14ac:dyDescent="0.25">
      <c r="A18" s="13" t="s">
        <v>94</v>
      </c>
      <c r="B18" s="13" t="s">
        <v>107</v>
      </c>
      <c r="C18" s="13">
        <v>1.2</v>
      </c>
      <c r="D18" s="13">
        <v>5</v>
      </c>
      <c r="E18" s="13" t="s">
        <v>96</v>
      </c>
      <c r="F18" s="13" t="s">
        <v>97</v>
      </c>
      <c r="G18" s="13">
        <v>60</v>
      </c>
      <c r="H18" s="13">
        <v>40</v>
      </c>
      <c r="I18" s="13">
        <v>19</v>
      </c>
      <c r="J18" s="13">
        <v>31</v>
      </c>
      <c r="K18" s="13">
        <v>9</v>
      </c>
      <c r="L18" s="13">
        <v>50</v>
      </c>
      <c r="M18" s="13">
        <v>190</v>
      </c>
      <c r="N18" s="13">
        <v>1122</v>
      </c>
      <c r="O18" s="13">
        <v>953</v>
      </c>
      <c r="P18" s="141">
        <f t="shared" ref="P18" si="3">O18+O19</f>
        <v>2097</v>
      </c>
      <c r="Q18" s="139">
        <v>2228</v>
      </c>
    </row>
    <row r="19" spans="1:17" x14ac:dyDescent="0.25">
      <c r="A19" s="13" t="s">
        <v>94</v>
      </c>
      <c r="B19" s="13" t="s">
        <v>103</v>
      </c>
      <c r="C19" s="13">
        <v>1.2</v>
      </c>
      <c r="D19" s="13">
        <v>6</v>
      </c>
      <c r="E19" s="13" t="s">
        <v>96</v>
      </c>
      <c r="F19" s="13" t="s">
        <v>97</v>
      </c>
      <c r="G19" s="13">
        <v>60</v>
      </c>
      <c r="H19" s="13">
        <v>40</v>
      </c>
      <c r="I19" s="13">
        <v>19</v>
      </c>
      <c r="J19" s="13">
        <v>31</v>
      </c>
      <c r="K19" s="13">
        <v>9</v>
      </c>
      <c r="L19" s="13">
        <v>50</v>
      </c>
      <c r="M19" s="13">
        <v>190</v>
      </c>
      <c r="N19" s="13">
        <v>1346</v>
      </c>
      <c r="O19" s="13">
        <v>1144</v>
      </c>
      <c r="P19" s="166"/>
      <c r="Q19" s="174"/>
    </row>
    <row r="20" spans="1:17" x14ac:dyDescent="0.25">
      <c r="A20" s="15" t="s">
        <v>94</v>
      </c>
      <c r="B20" s="15" t="s">
        <v>108</v>
      </c>
      <c r="C20" s="15">
        <v>1.2</v>
      </c>
      <c r="D20" s="15">
        <v>4</v>
      </c>
      <c r="E20" s="15" t="s">
        <v>96</v>
      </c>
      <c r="F20" s="15" t="s">
        <v>97</v>
      </c>
      <c r="G20" s="15">
        <v>60</v>
      </c>
      <c r="H20" s="15">
        <v>40</v>
      </c>
      <c r="I20" s="15">
        <v>19</v>
      </c>
      <c r="J20" s="15">
        <v>31</v>
      </c>
      <c r="K20" s="15">
        <v>9</v>
      </c>
      <c r="L20" s="15">
        <v>50</v>
      </c>
      <c r="M20" s="15">
        <v>190</v>
      </c>
      <c r="N20" s="15">
        <v>897</v>
      </c>
      <c r="O20" s="15">
        <v>762</v>
      </c>
      <c r="P20" s="15">
        <f t="shared" ref="P20:P21" si="4">O20</f>
        <v>762</v>
      </c>
      <c r="Q20" s="15">
        <v>751</v>
      </c>
    </row>
    <row r="21" spans="1:17" x14ac:dyDescent="0.25">
      <c r="A21" s="13" t="s">
        <v>94</v>
      </c>
      <c r="B21" s="13" t="s">
        <v>109</v>
      </c>
      <c r="C21" s="13">
        <v>1.2</v>
      </c>
      <c r="D21" s="13">
        <v>4</v>
      </c>
      <c r="E21" s="13" t="s">
        <v>96</v>
      </c>
      <c r="F21" s="13" t="s">
        <v>97</v>
      </c>
      <c r="G21" s="13">
        <v>60</v>
      </c>
      <c r="H21" s="13">
        <v>40</v>
      </c>
      <c r="I21" s="13">
        <v>19</v>
      </c>
      <c r="J21" s="13">
        <v>31</v>
      </c>
      <c r="K21" s="13">
        <v>9</v>
      </c>
      <c r="L21" s="13">
        <v>50</v>
      </c>
      <c r="M21" s="13">
        <v>190</v>
      </c>
      <c r="N21" s="13">
        <v>897</v>
      </c>
      <c r="O21" s="13">
        <v>762</v>
      </c>
      <c r="P21" s="13">
        <f t="shared" si="4"/>
        <v>762</v>
      </c>
      <c r="Q21" s="13">
        <v>822</v>
      </c>
    </row>
    <row r="22" spans="1:17" x14ac:dyDescent="0.25">
      <c r="A22" s="15" t="s">
        <v>94</v>
      </c>
      <c r="B22" s="15" t="s">
        <v>110</v>
      </c>
      <c r="C22" s="15">
        <v>1.2</v>
      </c>
      <c r="D22" s="15">
        <v>3</v>
      </c>
      <c r="E22" s="15" t="s">
        <v>96</v>
      </c>
      <c r="F22" s="15" t="s">
        <v>97</v>
      </c>
      <c r="G22" s="15">
        <v>60</v>
      </c>
      <c r="H22" s="15">
        <v>40</v>
      </c>
      <c r="I22" s="15">
        <v>19</v>
      </c>
      <c r="J22" s="15">
        <v>31</v>
      </c>
      <c r="K22" s="15">
        <v>9</v>
      </c>
      <c r="L22" s="15">
        <v>50</v>
      </c>
      <c r="M22" s="15">
        <v>190</v>
      </c>
      <c r="N22" s="15">
        <v>673</v>
      </c>
      <c r="O22" s="15">
        <v>572</v>
      </c>
      <c r="P22" s="164">
        <f t="shared" ref="P22:P28" si="5">O22+O23</f>
        <v>1716</v>
      </c>
      <c r="Q22" s="164">
        <v>1923</v>
      </c>
    </row>
    <row r="23" spans="1:17" x14ac:dyDescent="0.25">
      <c r="A23" s="15" t="s">
        <v>94</v>
      </c>
      <c r="B23" s="15" t="s">
        <v>103</v>
      </c>
      <c r="C23" s="15">
        <v>1.2</v>
      </c>
      <c r="D23" s="15">
        <v>6</v>
      </c>
      <c r="E23" s="15" t="s">
        <v>96</v>
      </c>
      <c r="F23" s="15" t="s">
        <v>97</v>
      </c>
      <c r="G23" s="15">
        <v>60</v>
      </c>
      <c r="H23" s="15">
        <v>40</v>
      </c>
      <c r="I23" s="15">
        <v>19</v>
      </c>
      <c r="J23" s="15">
        <v>31</v>
      </c>
      <c r="K23" s="15">
        <v>9</v>
      </c>
      <c r="L23" s="15">
        <v>50</v>
      </c>
      <c r="M23" s="15">
        <v>190</v>
      </c>
      <c r="N23" s="15">
        <v>1346</v>
      </c>
      <c r="O23" s="15">
        <v>1144</v>
      </c>
      <c r="P23" s="165"/>
      <c r="Q23" s="165"/>
    </row>
    <row r="24" spans="1:17" x14ac:dyDescent="0.25">
      <c r="A24" s="13" t="s">
        <v>94</v>
      </c>
      <c r="B24" s="13" t="s">
        <v>111</v>
      </c>
      <c r="C24" s="13">
        <v>1.2</v>
      </c>
      <c r="D24" s="13">
        <v>2</v>
      </c>
      <c r="E24" s="13" t="s">
        <v>96</v>
      </c>
      <c r="F24" s="13" t="s">
        <v>97</v>
      </c>
      <c r="G24" s="13">
        <v>60</v>
      </c>
      <c r="H24" s="13">
        <v>40</v>
      </c>
      <c r="I24" s="13">
        <v>19</v>
      </c>
      <c r="J24" s="13">
        <v>31</v>
      </c>
      <c r="K24" s="13">
        <v>9</v>
      </c>
      <c r="L24" s="13">
        <v>50</v>
      </c>
      <c r="M24" s="13">
        <v>190</v>
      </c>
      <c r="N24" s="13">
        <v>448</v>
      </c>
      <c r="O24" s="13">
        <v>380</v>
      </c>
      <c r="P24" s="141">
        <f t="shared" si="5"/>
        <v>760</v>
      </c>
      <c r="Q24" s="141">
        <v>700</v>
      </c>
    </row>
    <row r="25" spans="1:17" x14ac:dyDescent="0.25">
      <c r="A25" s="13" t="s">
        <v>94</v>
      </c>
      <c r="B25" s="13" t="s">
        <v>103</v>
      </c>
      <c r="C25" s="13">
        <v>1.2</v>
      </c>
      <c r="D25" s="13">
        <v>2</v>
      </c>
      <c r="E25" s="13" t="s">
        <v>96</v>
      </c>
      <c r="F25" s="13" t="s">
        <v>97</v>
      </c>
      <c r="G25" s="13">
        <v>60</v>
      </c>
      <c r="H25" s="13">
        <v>40</v>
      </c>
      <c r="I25" s="13">
        <v>19</v>
      </c>
      <c r="J25" s="13">
        <v>31</v>
      </c>
      <c r="K25" s="13">
        <v>9</v>
      </c>
      <c r="L25" s="13">
        <v>50</v>
      </c>
      <c r="M25" s="13">
        <v>190</v>
      </c>
      <c r="N25" s="13">
        <v>448</v>
      </c>
      <c r="O25" s="13">
        <v>380</v>
      </c>
      <c r="P25" s="166"/>
      <c r="Q25" s="166"/>
    </row>
    <row r="26" spans="1:17" x14ac:dyDescent="0.25">
      <c r="A26" s="15" t="s">
        <v>94</v>
      </c>
      <c r="B26" s="15" t="s">
        <v>112</v>
      </c>
      <c r="C26" s="15">
        <v>1.2</v>
      </c>
      <c r="D26" s="15">
        <v>4</v>
      </c>
      <c r="E26" s="15" t="s">
        <v>96</v>
      </c>
      <c r="F26" s="15" t="s">
        <v>97</v>
      </c>
      <c r="G26" s="15">
        <v>60</v>
      </c>
      <c r="H26" s="15">
        <v>40</v>
      </c>
      <c r="I26" s="15">
        <v>19</v>
      </c>
      <c r="J26" s="15">
        <v>31</v>
      </c>
      <c r="K26" s="15">
        <v>9</v>
      </c>
      <c r="L26" s="15">
        <v>50</v>
      </c>
      <c r="M26" s="15">
        <v>190</v>
      </c>
      <c r="N26" s="15">
        <v>897</v>
      </c>
      <c r="O26" s="15">
        <v>762</v>
      </c>
      <c r="P26" s="164">
        <f t="shared" si="5"/>
        <v>1524</v>
      </c>
      <c r="Q26" s="164">
        <v>1711</v>
      </c>
    </row>
    <row r="27" spans="1:17" x14ac:dyDescent="0.25">
      <c r="A27" s="15" t="s">
        <v>94</v>
      </c>
      <c r="B27" s="15" t="s">
        <v>103</v>
      </c>
      <c r="C27" s="15">
        <v>1.2</v>
      </c>
      <c r="D27" s="15">
        <v>4</v>
      </c>
      <c r="E27" s="15" t="s">
        <v>96</v>
      </c>
      <c r="F27" s="15" t="s">
        <v>97</v>
      </c>
      <c r="G27" s="15">
        <v>60</v>
      </c>
      <c r="H27" s="15">
        <v>40</v>
      </c>
      <c r="I27" s="15">
        <v>19</v>
      </c>
      <c r="J27" s="15">
        <v>31</v>
      </c>
      <c r="K27" s="15">
        <v>9</v>
      </c>
      <c r="L27" s="15">
        <v>50</v>
      </c>
      <c r="M27" s="15">
        <v>190</v>
      </c>
      <c r="N27" s="15">
        <v>897</v>
      </c>
      <c r="O27" s="15">
        <v>762</v>
      </c>
      <c r="P27" s="165"/>
      <c r="Q27" s="165"/>
    </row>
    <row r="28" spans="1:17" x14ac:dyDescent="0.25">
      <c r="A28" s="13" t="s">
        <v>94</v>
      </c>
      <c r="B28" s="13" t="s">
        <v>113</v>
      </c>
      <c r="C28" s="13">
        <v>1.2</v>
      </c>
      <c r="D28" s="13">
        <v>4</v>
      </c>
      <c r="E28" s="13" t="s">
        <v>96</v>
      </c>
      <c r="F28" s="13" t="s">
        <v>97</v>
      </c>
      <c r="G28" s="13">
        <v>60</v>
      </c>
      <c r="H28" s="13">
        <v>40</v>
      </c>
      <c r="I28" s="13">
        <v>19</v>
      </c>
      <c r="J28" s="13">
        <v>31</v>
      </c>
      <c r="K28" s="13">
        <v>9</v>
      </c>
      <c r="L28" s="13">
        <v>50</v>
      </c>
      <c r="M28" s="13">
        <v>190</v>
      </c>
      <c r="N28" s="13">
        <v>897</v>
      </c>
      <c r="O28" s="13">
        <v>762</v>
      </c>
      <c r="P28" s="141">
        <f t="shared" si="5"/>
        <v>1334</v>
      </c>
      <c r="Q28" s="141">
        <v>1418</v>
      </c>
    </row>
    <row r="29" spans="1:17" x14ac:dyDescent="0.25">
      <c r="A29" s="13" t="s">
        <v>94</v>
      </c>
      <c r="B29" s="13" t="s">
        <v>103</v>
      </c>
      <c r="C29" s="13">
        <v>1.2</v>
      </c>
      <c r="D29" s="13">
        <v>3</v>
      </c>
      <c r="E29" s="13" t="s">
        <v>96</v>
      </c>
      <c r="F29" s="13" t="s">
        <v>97</v>
      </c>
      <c r="G29" s="13">
        <v>60</v>
      </c>
      <c r="H29" s="13">
        <v>40</v>
      </c>
      <c r="I29" s="13">
        <v>19</v>
      </c>
      <c r="J29" s="13">
        <v>31</v>
      </c>
      <c r="K29" s="13">
        <v>9</v>
      </c>
      <c r="L29" s="13">
        <v>50</v>
      </c>
      <c r="M29" s="13">
        <v>190</v>
      </c>
      <c r="N29" s="13">
        <v>673</v>
      </c>
      <c r="O29" s="13">
        <v>572</v>
      </c>
      <c r="P29" s="166"/>
      <c r="Q29" s="166"/>
    </row>
    <row r="30" spans="1:17" x14ac:dyDescent="0.25">
      <c r="A30" s="15" t="s">
        <v>94</v>
      </c>
      <c r="B30" s="15" t="s">
        <v>114</v>
      </c>
      <c r="C30" s="15">
        <v>1.2</v>
      </c>
      <c r="D30" s="15">
        <v>20</v>
      </c>
      <c r="E30" s="15" t="s">
        <v>96</v>
      </c>
      <c r="F30" s="15" t="s">
        <v>97</v>
      </c>
      <c r="G30" s="15">
        <v>60</v>
      </c>
      <c r="H30" s="15">
        <v>40</v>
      </c>
      <c r="I30" s="15">
        <v>12</v>
      </c>
      <c r="J30" s="15">
        <v>38</v>
      </c>
      <c r="K30" s="15">
        <v>12</v>
      </c>
      <c r="L30" s="15">
        <v>50</v>
      </c>
      <c r="M30" s="15">
        <v>238</v>
      </c>
      <c r="N30" s="15">
        <v>5616</v>
      </c>
      <c r="O30" s="15">
        <v>4773</v>
      </c>
      <c r="P30" s="15">
        <f t="shared" ref="P30:P31" si="6">O30</f>
        <v>4773</v>
      </c>
      <c r="Q30" s="15">
        <v>1660</v>
      </c>
    </row>
    <row r="31" spans="1:17" x14ac:dyDescent="0.25">
      <c r="A31" s="13" t="s">
        <v>94</v>
      </c>
      <c r="B31" s="13" t="s">
        <v>115</v>
      </c>
      <c r="C31" s="13">
        <v>2.4</v>
      </c>
      <c r="D31" s="13">
        <v>4</v>
      </c>
      <c r="E31" s="13" t="s">
        <v>116</v>
      </c>
      <c r="F31" s="13" t="s">
        <v>97</v>
      </c>
      <c r="G31" s="13">
        <v>60</v>
      </c>
      <c r="H31" s="13">
        <v>40</v>
      </c>
      <c r="I31" s="13">
        <v>19</v>
      </c>
      <c r="J31" s="13">
        <v>31</v>
      </c>
      <c r="K31" s="13">
        <v>19</v>
      </c>
      <c r="L31" s="13">
        <v>50</v>
      </c>
      <c r="M31" s="13">
        <v>398</v>
      </c>
      <c r="N31" s="13">
        <v>1795</v>
      </c>
      <c r="O31" s="13">
        <v>1525</v>
      </c>
      <c r="P31" s="13">
        <f t="shared" si="6"/>
        <v>1525</v>
      </c>
      <c r="Q31" s="13">
        <v>1543</v>
      </c>
    </row>
    <row r="32" spans="1:17" x14ac:dyDescent="0.25">
      <c r="A32" s="15" t="s">
        <v>94</v>
      </c>
      <c r="B32" s="172" t="s">
        <v>117</v>
      </c>
      <c r="C32" s="15">
        <v>2.4</v>
      </c>
      <c r="D32" s="15">
        <v>12</v>
      </c>
      <c r="E32" s="15" t="s">
        <v>116</v>
      </c>
      <c r="F32" s="15" t="s">
        <v>97</v>
      </c>
      <c r="G32" s="15">
        <v>60</v>
      </c>
      <c r="H32" s="15">
        <v>40</v>
      </c>
      <c r="I32" s="15">
        <v>19</v>
      </c>
      <c r="J32" s="15">
        <v>31</v>
      </c>
      <c r="K32" s="15">
        <v>19</v>
      </c>
      <c r="L32" s="15">
        <v>50</v>
      </c>
      <c r="M32" s="15">
        <v>398</v>
      </c>
      <c r="N32" s="15">
        <v>5385</v>
      </c>
      <c r="O32" s="15">
        <v>4577</v>
      </c>
      <c r="P32" s="164">
        <f t="shared" ref="P32" si="7">O32+O33</f>
        <v>10776</v>
      </c>
      <c r="Q32" s="164">
        <v>11762</v>
      </c>
    </row>
    <row r="33" spans="1:17" x14ac:dyDescent="0.25">
      <c r="A33" s="15" t="s">
        <v>94</v>
      </c>
      <c r="B33" s="172"/>
      <c r="C33" s="15">
        <v>3</v>
      </c>
      <c r="D33" s="15">
        <v>13</v>
      </c>
      <c r="E33" s="15" t="s">
        <v>116</v>
      </c>
      <c r="F33" s="15" t="s">
        <v>97</v>
      </c>
      <c r="G33" s="15">
        <v>60</v>
      </c>
      <c r="H33" s="15">
        <v>40</v>
      </c>
      <c r="I33" s="15">
        <v>19</v>
      </c>
      <c r="J33" s="15">
        <v>31</v>
      </c>
      <c r="K33" s="15">
        <v>24</v>
      </c>
      <c r="L33" s="15">
        <v>50</v>
      </c>
      <c r="M33" s="15">
        <v>502</v>
      </c>
      <c r="N33" s="15">
        <v>7293</v>
      </c>
      <c r="O33" s="15">
        <v>6199</v>
      </c>
      <c r="P33" s="165"/>
      <c r="Q33" s="165"/>
    </row>
    <row r="34" spans="1:17" x14ac:dyDescent="0.25">
      <c r="A34" s="13" t="s">
        <v>94</v>
      </c>
      <c r="B34" s="13" t="s">
        <v>118</v>
      </c>
      <c r="C34" s="13">
        <v>3.6</v>
      </c>
      <c r="D34" s="13">
        <v>4</v>
      </c>
      <c r="E34" s="13" t="s">
        <v>116</v>
      </c>
      <c r="F34" s="13" t="s">
        <v>97</v>
      </c>
      <c r="G34" s="13">
        <v>60</v>
      </c>
      <c r="H34" s="13">
        <v>40</v>
      </c>
      <c r="I34" s="13">
        <v>19</v>
      </c>
      <c r="J34" s="13">
        <v>31</v>
      </c>
      <c r="K34" s="13">
        <v>28</v>
      </c>
      <c r="L34" s="13">
        <v>50</v>
      </c>
      <c r="M34" s="13">
        <v>572</v>
      </c>
      <c r="N34" s="13">
        <v>2692</v>
      </c>
      <c r="O34" s="13">
        <v>2288</v>
      </c>
      <c r="P34" s="13">
        <f t="shared" ref="P34" si="8">O34</f>
        <v>2288</v>
      </c>
      <c r="Q34" s="13">
        <v>2355</v>
      </c>
    </row>
    <row r="35" spans="1:17" x14ac:dyDescent="0.25">
      <c r="A35" s="15" t="s">
        <v>94</v>
      </c>
      <c r="B35" s="172" t="s">
        <v>119</v>
      </c>
      <c r="C35" s="15">
        <v>3</v>
      </c>
      <c r="D35" s="15">
        <v>8</v>
      </c>
      <c r="E35" s="15" t="s">
        <v>116</v>
      </c>
      <c r="F35" s="15" t="s">
        <v>97</v>
      </c>
      <c r="G35" s="15">
        <v>60</v>
      </c>
      <c r="H35" s="15">
        <v>40</v>
      </c>
      <c r="I35" s="15">
        <v>19</v>
      </c>
      <c r="J35" s="15">
        <v>31</v>
      </c>
      <c r="K35" s="15">
        <v>24</v>
      </c>
      <c r="L35" s="15">
        <v>50</v>
      </c>
      <c r="M35" s="15">
        <v>502</v>
      </c>
      <c r="N35" s="15">
        <v>4488</v>
      </c>
      <c r="O35" s="15">
        <v>3814</v>
      </c>
      <c r="P35" s="164">
        <f>O35+O36+O37</f>
        <v>5243</v>
      </c>
      <c r="Q35" s="164">
        <v>2053</v>
      </c>
    </row>
    <row r="36" spans="1:17" x14ac:dyDescent="0.25">
      <c r="A36" s="15" t="s">
        <v>94</v>
      </c>
      <c r="B36" s="172"/>
      <c r="C36" s="15">
        <v>2.4</v>
      </c>
      <c r="D36" s="15">
        <v>3</v>
      </c>
      <c r="E36" s="15" t="s">
        <v>116</v>
      </c>
      <c r="F36" s="15" t="s">
        <v>97</v>
      </c>
      <c r="G36" s="15">
        <v>60</v>
      </c>
      <c r="H36" s="15">
        <v>40</v>
      </c>
      <c r="I36" s="15">
        <v>19</v>
      </c>
      <c r="J36" s="15">
        <v>31</v>
      </c>
      <c r="K36" s="15">
        <v>19</v>
      </c>
      <c r="L36" s="15">
        <v>50</v>
      </c>
      <c r="M36" s="15">
        <v>398</v>
      </c>
      <c r="N36" s="15">
        <v>1346</v>
      </c>
      <c r="O36" s="15">
        <v>1144</v>
      </c>
      <c r="P36" s="173"/>
      <c r="Q36" s="173"/>
    </row>
    <row r="37" spans="1:17" x14ac:dyDescent="0.25">
      <c r="A37" s="15" t="s">
        <v>94</v>
      </c>
      <c r="B37" s="172"/>
      <c r="C37" s="15">
        <v>1.8</v>
      </c>
      <c r="D37" s="15">
        <v>1</v>
      </c>
      <c r="E37" s="15" t="s">
        <v>116</v>
      </c>
      <c r="F37" s="15" t="s">
        <v>97</v>
      </c>
      <c r="G37" s="15">
        <v>60</v>
      </c>
      <c r="H37" s="15">
        <v>40</v>
      </c>
      <c r="I37" s="15">
        <v>19</v>
      </c>
      <c r="J37" s="15">
        <v>31</v>
      </c>
      <c r="K37" s="15">
        <v>14</v>
      </c>
      <c r="L37" s="15">
        <v>50</v>
      </c>
      <c r="M37" s="15">
        <v>294</v>
      </c>
      <c r="N37" s="15">
        <v>336</v>
      </c>
      <c r="O37" s="15">
        <v>285</v>
      </c>
      <c r="P37" s="165"/>
      <c r="Q37" s="165"/>
    </row>
    <row r="38" spans="1:17" x14ac:dyDescent="0.25">
      <c r="A38" s="13" t="s">
        <v>94</v>
      </c>
      <c r="B38" s="13" t="s">
        <v>120</v>
      </c>
      <c r="C38" s="13">
        <v>1.2</v>
      </c>
      <c r="D38" s="13">
        <v>3</v>
      </c>
      <c r="E38" s="13" t="s">
        <v>116</v>
      </c>
      <c r="F38" s="13" t="s">
        <v>97</v>
      </c>
      <c r="G38" s="13">
        <v>60</v>
      </c>
      <c r="H38" s="13">
        <v>40</v>
      </c>
      <c r="I38" s="13">
        <v>19</v>
      </c>
      <c r="J38" s="13">
        <v>31</v>
      </c>
      <c r="K38" s="13">
        <v>9</v>
      </c>
      <c r="L38" s="13">
        <v>50</v>
      </c>
      <c r="M38" s="13">
        <v>190</v>
      </c>
      <c r="N38" s="13">
        <v>673</v>
      </c>
      <c r="O38" s="13">
        <v>572</v>
      </c>
      <c r="P38" s="141">
        <f t="shared" ref="P38" si="9">O38+O39</f>
        <v>1144</v>
      </c>
      <c r="Q38" s="141">
        <v>1308</v>
      </c>
    </row>
    <row r="39" spans="1:17" x14ac:dyDescent="0.25">
      <c r="A39" s="13" t="s">
        <v>94</v>
      </c>
      <c r="B39" s="13" t="s">
        <v>103</v>
      </c>
      <c r="C39" s="13">
        <v>1.2</v>
      </c>
      <c r="D39" s="13">
        <v>3</v>
      </c>
      <c r="E39" s="13" t="s">
        <v>116</v>
      </c>
      <c r="F39" s="13" t="s">
        <v>97</v>
      </c>
      <c r="G39" s="13">
        <v>60</v>
      </c>
      <c r="H39" s="13">
        <v>40</v>
      </c>
      <c r="I39" s="13">
        <v>19</v>
      </c>
      <c r="J39" s="13">
        <v>31</v>
      </c>
      <c r="K39" s="13">
        <v>9</v>
      </c>
      <c r="L39" s="13">
        <v>50</v>
      </c>
      <c r="M39" s="13">
        <v>190</v>
      </c>
      <c r="N39" s="13">
        <v>673</v>
      </c>
      <c r="O39" s="13">
        <v>572</v>
      </c>
      <c r="P39" s="166"/>
      <c r="Q39" s="166"/>
    </row>
    <row r="40" spans="1:17" x14ac:dyDescent="0.25">
      <c r="A40" s="15" t="s">
        <v>121</v>
      </c>
      <c r="B40" s="15" t="s">
        <v>122</v>
      </c>
      <c r="C40" s="20">
        <v>1.8</v>
      </c>
      <c r="D40" s="20">
        <v>2</v>
      </c>
      <c r="E40" s="15" t="s">
        <v>116</v>
      </c>
      <c r="F40" s="15" t="s">
        <v>97</v>
      </c>
      <c r="G40" s="15">
        <v>60</v>
      </c>
      <c r="H40" s="15">
        <v>40</v>
      </c>
      <c r="I40" s="15">
        <v>19</v>
      </c>
      <c r="J40" s="15">
        <v>31</v>
      </c>
      <c r="K40" s="15">
        <v>14</v>
      </c>
      <c r="L40" s="15">
        <v>50</v>
      </c>
      <c r="M40" s="20">
        <v>294</v>
      </c>
      <c r="N40" s="20">
        <v>673</v>
      </c>
      <c r="O40" s="20">
        <v>570</v>
      </c>
      <c r="P40" s="20">
        <f t="shared" ref="P40:P41" si="10">O40</f>
        <v>570</v>
      </c>
      <c r="Q40" s="20">
        <v>618</v>
      </c>
    </row>
    <row r="41" spans="1:17" x14ac:dyDescent="0.25">
      <c r="A41" s="13" t="s">
        <v>121</v>
      </c>
      <c r="B41" s="13" t="s">
        <v>123</v>
      </c>
      <c r="C41" s="21">
        <v>1.8</v>
      </c>
      <c r="D41" s="21">
        <v>2</v>
      </c>
      <c r="E41" s="13" t="s">
        <v>116</v>
      </c>
      <c r="F41" s="13" t="s">
        <v>97</v>
      </c>
      <c r="G41" s="13">
        <v>60</v>
      </c>
      <c r="H41" s="13">
        <v>40</v>
      </c>
      <c r="I41" s="13">
        <v>19</v>
      </c>
      <c r="J41" s="13">
        <v>31</v>
      </c>
      <c r="K41" s="13">
        <v>14</v>
      </c>
      <c r="L41" s="13">
        <v>50</v>
      </c>
      <c r="M41" s="21">
        <v>294</v>
      </c>
      <c r="N41" s="21">
        <v>673</v>
      </c>
      <c r="O41" s="21">
        <v>570</v>
      </c>
      <c r="P41" s="21">
        <f t="shared" si="10"/>
        <v>570</v>
      </c>
      <c r="Q41" s="21">
        <v>603</v>
      </c>
    </row>
    <row r="42" spans="1:17" x14ac:dyDescent="0.25">
      <c r="A42" s="15" t="s">
        <v>121</v>
      </c>
      <c r="B42" s="15" t="s">
        <v>124</v>
      </c>
      <c r="C42" s="20">
        <v>1.8</v>
      </c>
      <c r="D42" s="20">
        <v>1</v>
      </c>
      <c r="E42" s="15" t="s">
        <v>116</v>
      </c>
      <c r="F42" s="15" t="s">
        <v>97</v>
      </c>
      <c r="G42" s="15">
        <v>60</v>
      </c>
      <c r="H42" s="15">
        <v>40</v>
      </c>
      <c r="I42" s="15">
        <v>19</v>
      </c>
      <c r="J42" s="15">
        <v>31</v>
      </c>
      <c r="K42" s="15">
        <v>14</v>
      </c>
      <c r="L42" s="15">
        <v>50</v>
      </c>
      <c r="M42" s="20">
        <v>294</v>
      </c>
      <c r="N42" s="20">
        <v>336</v>
      </c>
      <c r="O42" s="20">
        <v>285</v>
      </c>
      <c r="P42" s="170">
        <f t="shared" ref="P42" si="11">O42+O43</f>
        <v>570</v>
      </c>
      <c r="Q42" s="170">
        <v>550</v>
      </c>
    </row>
    <row r="43" spans="1:17" x14ac:dyDescent="0.25">
      <c r="A43" s="15" t="s">
        <v>121</v>
      </c>
      <c r="B43" s="15" t="s">
        <v>103</v>
      </c>
      <c r="C43" s="20">
        <v>1.8</v>
      </c>
      <c r="D43" s="20">
        <v>1</v>
      </c>
      <c r="E43" s="15" t="s">
        <v>116</v>
      </c>
      <c r="F43" s="15" t="s">
        <v>97</v>
      </c>
      <c r="G43" s="15">
        <v>60</v>
      </c>
      <c r="H43" s="15">
        <v>40</v>
      </c>
      <c r="I43" s="15">
        <v>19</v>
      </c>
      <c r="J43" s="15">
        <v>31</v>
      </c>
      <c r="K43" s="15">
        <v>14</v>
      </c>
      <c r="L43" s="15">
        <v>50</v>
      </c>
      <c r="M43" s="20">
        <v>294</v>
      </c>
      <c r="N43" s="20">
        <v>336</v>
      </c>
      <c r="O43" s="20">
        <v>285</v>
      </c>
      <c r="P43" s="171"/>
      <c r="Q43" s="171"/>
    </row>
    <row r="44" spans="1:17" x14ac:dyDescent="0.25">
      <c r="A44" s="13" t="s">
        <v>121</v>
      </c>
      <c r="B44" s="13" t="s">
        <v>125</v>
      </c>
      <c r="C44" s="13">
        <v>1.2</v>
      </c>
      <c r="D44" s="13">
        <v>5</v>
      </c>
      <c r="E44" s="13" t="s">
        <v>116</v>
      </c>
      <c r="F44" s="13" t="s">
        <v>97</v>
      </c>
      <c r="G44" s="13">
        <v>60</v>
      </c>
      <c r="H44" s="13">
        <v>40</v>
      </c>
      <c r="I44" s="13">
        <v>19</v>
      </c>
      <c r="J44" s="13">
        <v>31</v>
      </c>
      <c r="K44" s="13">
        <v>9</v>
      </c>
      <c r="L44" s="13">
        <v>50</v>
      </c>
      <c r="M44" s="13">
        <v>190</v>
      </c>
      <c r="N44" s="13">
        <v>1122</v>
      </c>
      <c r="O44" s="13">
        <v>953</v>
      </c>
      <c r="P44" s="141">
        <f t="shared" ref="P44:P104" si="12">O44+O45</f>
        <v>1906</v>
      </c>
      <c r="Q44" s="141">
        <v>1297</v>
      </c>
    </row>
    <row r="45" spans="1:17" x14ac:dyDescent="0.25">
      <c r="A45" s="13" t="s">
        <v>121</v>
      </c>
      <c r="B45" s="13" t="s">
        <v>103</v>
      </c>
      <c r="C45" s="13">
        <v>1.2</v>
      </c>
      <c r="D45" s="13">
        <v>5</v>
      </c>
      <c r="E45" s="13" t="s">
        <v>116</v>
      </c>
      <c r="F45" s="13" t="s">
        <v>97</v>
      </c>
      <c r="G45" s="13">
        <v>60</v>
      </c>
      <c r="H45" s="13">
        <v>40</v>
      </c>
      <c r="I45" s="13">
        <v>19</v>
      </c>
      <c r="J45" s="13">
        <v>31</v>
      </c>
      <c r="K45" s="13">
        <v>9</v>
      </c>
      <c r="L45" s="13">
        <v>50</v>
      </c>
      <c r="M45" s="13">
        <v>190</v>
      </c>
      <c r="N45" s="13">
        <v>1122</v>
      </c>
      <c r="O45" s="13">
        <v>953</v>
      </c>
      <c r="P45" s="166"/>
      <c r="Q45" s="166"/>
    </row>
    <row r="46" spans="1:17" x14ac:dyDescent="0.25">
      <c r="A46" s="15" t="s">
        <v>121</v>
      </c>
      <c r="B46" s="15" t="s">
        <v>126</v>
      </c>
      <c r="C46" s="15">
        <v>1.2</v>
      </c>
      <c r="D46" s="15">
        <v>5</v>
      </c>
      <c r="E46" s="15" t="s">
        <v>116</v>
      </c>
      <c r="F46" s="15" t="s">
        <v>97</v>
      </c>
      <c r="G46" s="15">
        <v>60</v>
      </c>
      <c r="H46" s="15">
        <v>40</v>
      </c>
      <c r="I46" s="15">
        <v>19</v>
      </c>
      <c r="J46" s="15">
        <v>31</v>
      </c>
      <c r="K46" s="15">
        <v>9</v>
      </c>
      <c r="L46" s="15">
        <v>50</v>
      </c>
      <c r="M46" s="15">
        <v>190</v>
      </c>
      <c r="N46" s="15">
        <v>1122</v>
      </c>
      <c r="O46" s="15">
        <v>953</v>
      </c>
      <c r="P46" s="164">
        <f t="shared" si="12"/>
        <v>1906</v>
      </c>
      <c r="Q46" s="164">
        <v>950</v>
      </c>
    </row>
    <row r="47" spans="1:17" x14ac:dyDescent="0.25">
      <c r="A47" s="15" t="s">
        <v>121</v>
      </c>
      <c r="B47" s="15" t="s">
        <v>103</v>
      </c>
      <c r="C47" s="15">
        <v>1.2</v>
      </c>
      <c r="D47" s="15">
        <v>5</v>
      </c>
      <c r="E47" s="15" t="s">
        <v>116</v>
      </c>
      <c r="F47" s="15" t="s">
        <v>97</v>
      </c>
      <c r="G47" s="15">
        <v>60</v>
      </c>
      <c r="H47" s="15">
        <v>40</v>
      </c>
      <c r="I47" s="15">
        <v>19</v>
      </c>
      <c r="J47" s="15">
        <v>31</v>
      </c>
      <c r="K47" s="15">
        <v>9</v>
      </c>
      <c r="L47" s="15">
        <v>50</v>
      </c>
      <c r="M47" s="15">
        <v>190</v>
      </c>
      <c r="N47" s="15">
        <v>1122</v>
      </c>
      <c r="O47" s="15">
        <v>953</v>
      </c>
      <c r="P47" s="165"/>
      <c r="Q47" s="165"/>
    </row>
    <row r="48" spans="1:17" x14ac:dyDescent="0.25">
      <c r="A48" s="13" t="s">
        <v>121</v>
      </c>
      <c r="B48" s="13" t="s">
        <v>127</v>
      </c>
      <c r="C48" s="13">
        <v>1.2</v>
      </c>
      <c r="D48" s="13">
        <v>1</v>
      </c>
      <c r="E48" s="13" t="s">
        <v>116</v>
      </c>
      <c r="F48" s="13" t="s">
        <v>97</v>
      </c>
      <c r="G48" s="13">
        <v>60</v>
      </c>
      <c r="H48" s="13">
        <v>40</v>
      </c>
      <c r="I48" s="13">
        <v>19</v>
      </c>
      <c r="J48" s="13">
        <v>31</v>
      </c>
      <c r="K48" s="13">
        <v>9</v>
      </c>
      <c r="L48" s="13">
        <v>50</v>
      </c>
      <c r="M48" s="13">
        <v>190</v>
      </c>
      <c r="N48" s="13">
        <v>224</v>
      </c>
      <c r="O48" s="13">
        <v>190</v>
      </c>
      <c r="P48" s="141">
        <f t="shared" si="12"/>
        <v>380</v>
      </c>
      <c r="Q48" s="141">
        <v>311</v>
      </c>
    </row>
    <row r="49" spans="1:17" x14ac:dyDescent="0.25">
      <c r="A49" s="13" t="s">
        <v>121</v>
      </c>
      <c r="B49" s="13" t="s">
        <v>103</v>
      </c>
      <c r="C49" s="13">
        <v>1.2</v>
      </c>
      <c r="D49" s="13">
        <v>1</v>
      </c>
      <c r="E49" s="13" t="s">
        <v>116</v>
      </c>
      <c r="F49" s="13" t="s">
        <v>97</v>
      </c>
      <c r="G49" s="13">
        <v>60</v>
      </c>
      <c r="H49" s="13">
        <v>40</v>
      </c>
      <c r="I49" s="13">
        <v>19</v>
      </c>
      <c r="J49" s="13">
        <v>31</v>
      </c>
      <c r="K49" s="13">
        <v>9</v>
      </c>
      <c r="L49" s="13">
        <v>50</v>
      </c>
      <c r="M49" s="13">
        <v>190</v>
      </c>
      <c r="N49" s="13">
        <v>224</v>
      </c>
      <c r="O49" s="13">
        <v>190</v>
      </c>
      <c r="P49" s="166"/>
      <c r="Q49" s="166"/>
    </row>
    <row r="50" spans="1:17" x14ac:dyDescent="0.25">
      <c r="A50" s="15" t="s">
        <v>121</v>
      </c>
      <c r="B50" s="15" t="s">
        <v>128</v>
      </c>
      <c r="C50" s="15">
        <v>1.2</v>
      </c>
      <c r="D50" s="15">
        <v>7</v>
      </c>
      <c r="E50" s="15" t="s">
        <v>116</v>
      </c>
      <c r="F50" s="15" t="s">
        <v>97</v>
      </c>
      <c r="G50" s="15">
        <v>60</v>
      </c>
      <c r="H50" s="15">
        <v>40</v>
      </c>
      <c r="I50" s="15">
        <v>19</v>
      </c>
      <c r="J50" s="15">
        <v>31</v>
      </c>
      <c r="K50" s="15">
        <v>9</v>
      </c>
      <c r="L50" s="15">
        <v>50</v>
      </c>
      <c r="M50" s="15">
        <v>190</v>
      </c>
      <c r="N50" s="15">
        <v>1570</v>
      </c>
      <c r="O50" s="15">
        <v>1334</v>
      </c>
      <c r="P50" s="164">
        <f t="shared" si="12"/>
        <v>2668</v>
      </c>
      <c r="Q50" s="164">
        <v>1378</v>
      </c>
    </row>
    <row r="51" spans="1:17" x14ac:dyDescent="0.25">
      <c r="A51" s="15" t="s">
        <v>121</v>
      </c>
      <c r="B51" s="15" t="s">
        <v>103</v>
      </c>
      <c r="C51" s="15">
        <v>1.2</v>
      </c>
      <c r="D51" s="15">
        <v>7</v>
      </c>
      <c r="E51" s="15" t="s">
        <v>116</v>
      </c>
      <c r="F51" s="15" t="s">
        <v>97</v>
      </c>
      <c r="G51" s="15">
        <v>60</v>
      </c>
      <c r="H51" s="15">
        <v>40</v>
      </c>
      <c r="I51" s="15">
        <v>19</v>
      </c>
      <c r="J51" s="15">
        <v>31</v>
      </c>
      <c r="K51" s="15">
        <v>9</v>
      </c>
      <c r="L51" s="15">
        <v>50</v>
      </c>
      <c r="M51" s="15">
        <v>190</v>
      </c>
      <c r="N51" s="15">
        <v>1570</v>
      </c>
      <c r="O51" s="15">
        <v>1334</v>
      </c>
      <c r="P51" s="165"/>
      <c r="Q51" s="165"/>
    </row>
    <row r="52" spans="1:17" x14ac:dyDescent="0.25">
      <c r="A52" s="13" t="s">
        <v>121</v>
      </c>
      <c r="B52" s="13" t="s">
        <v>129</v>
      </c>
      <c r="C52" s="13">
        <v>1.2</v>
      </c>
      <c r="D52" s="13">
        <v>5</v>
      </c>
      <c r="E52" s="13" t="s">
        <v>116</v>
      </c>
      <c r="F52" s="13" t="s">
        <v>97</v>
      </c>
      <c r="G52" s="13">
        <v>60</v>
      </c>
      <c r="H52" s="13">
        <v>40</v>
      </c>
      <c r="I52" s="13">
        <v>19</v>
      </c>
      <c r="J52" s="13">
        <v>31</v>
      </c>
      <c r="K52" s="13">
        <v>9</v>
      </c>
      <c r="L52" s="13">
        <v>50</v>
      </c>
      <c r="M52" s="13">
        <v>190</v>
      </c>
      <c r="N52" s="13">
        <v>1122</v>
      </c>
      <c r="O52" s="13">
        <v>953</v>
      </c>
      <c r="P52" s="141">
        <f t="shared" si="12"/>
        <v>1906</v>
      </c>
      <c r="Q52" s="141">
        <v>950</v>
      </c>
    </row>
    <row r="53" spans="1:17" x14ac:dyDescent="0.25">
      <c r="A53" s="13" t="s">
        <v>121</v>
      </c>
      <c r="B53" s="13" t="s">
        <v>103</v>
      </c>
      <c r="C53" s="13">
        <v>1.2</v>
      </c>
      <c r="D53" s="13">
        <v>5</v>
      </c>
      <c r="E53" s="13" t="s">
        <v>116</v>
      </c>
      <c r="F53" s="13" t="s">
        <v>97</v>
      </c>
      <c r="G53" s="13">
        <v>60</v>
      </c>
      <c r="H53" s="13">
        <v>40</v>
      </c>
      <c r="I53" s="13">
        <v>19</v>
      </c>
      <c r="J53" s="13">
        <v>31</v>
      </c>
      <c r="K53" s="13">
        <v>9</v>
      </c>
      <c r="L53" s="13">
        <v>50</v>
      </c>
      <c r="M53" s="13">
        <v>190</v>
      </c>
      <c r="N53" s="13">
        <v>1122</v>
      </c>
      <c r="O53" s="13">
        <v>953</v>
      </c>
      <c r="P53" s="166"/>
      <c r="Q53" s="166"/>
    </row>
    <row r="54" spans="1:17" x14ac:dyDescent="0.25">
      <c r="A54" s="15" t="s">
        <v>121</v>
      </c>
      <c r="B54" s="15" t="s">
        <v>130</v>
      </c>
      <c r="C54" s="15">
        <v>1.2</v>
      </c>
      <c r="D54" s="15">
        <v>5</v>
      </c>
      <c r="E54" s="15" t="s">
        <v>116</v>
      </c>
      <c r="F54" s="15" t="s">
        <v>97</v>
      </c>
      <c r="G54" s="15">
        <v>60</v>
      </c>
      <c r="H54" s="15">
        <v>40</v>
      </c>
      <c r="I54" s="15">
        <v>19</v>
      </c>
      <c r="J54" s="15">
        <v>31</v>
      </c>
      <c r="K54" s="15">
        <v>9</v>
      </c>
      <c r="L54" s="15">
        <v>50</v>
      </c>
      <c r="M54" s="15">
        <v>190</v>
      </c>
      <c r="N54" s="15">
        <v>1122</v>
      </c>
      <c r="O54" s="15">
        <v>953</v>
      </c>
      <c r="P54" s="164">
        <f t="shared" si="12"/>
        <v>1906</v>
      </c>
      <c r="Q54" s="164">
        <v>950</v>
      </c>
    </row>
    <row r="55" spans="1:17" x14ac:dyDescent="0.25">
      <c r="A55" s="15" t="s">
        <v>121</v>
      </c>
      <c r="B55" s="15" t="s">
        <v>103</v>
      </c>
      <c r="C55" s="15">
        <v>1.2</v>
      </c>
      <c r="D55" s="15">
        <v>5</v>
      </c>
      <c r="E55" s="15" t="s">
        <v>116</v>
      </c>
      <c r="F55" s="15" t="s">
        <v>97</v>
      </c>
      <c r="G55" s="15">
        <v>60</v>
      </c>
      <c r="H55" s="15">
        <v>40</v>
      </c>
      <c r="I55" s="15">
        <v>19</v>
      </c>
      <c r="J55" s="15">
        <v>31</v>
      </c>
      <c r="K55" s="15">
        <v>9</v>
      </c>
      <c r="L55" s="15">
        <v>50</v>
      </c>
      <c r="M55" s="15">
        <v>190</v>
      </c>
      <c r="N55" s="15">
        <v>1122</v>
      </c>
      <c r="O55" s="15">
        <v>953</v>
      </c>
      <c r="P55" s="165"/>
      <c r="Q55" s="165"/>
    </row>
    <row r="56" spans="1:17" x14ac:dyDescent="0.25">
      <c r="A56" s="13" t="s">
        <v>121</v>
      </c>
      <c r="B56" s="13" t="s">
        <v>131</v>
      </c>
      <c r="C56" s="13">
        <v>1.2</v>
      </c>
      <c r="D56" s="13">
        <v>5</v>
      </c>
      <c r="E56" s="13" t="s">
        <v>116</v>
      </c>
      <c r="F56" s="13" t="s">
        <v>97</v>
      </c>
      <c r="G56" s="13">
        <v>60</v>
      </c>
      <c r="H56" s="13">
        <v>40</v>
      </c>
      <c r="I56" s="13">
        <v>19</v>
      </c>
      <c r="J56" s="13">
        <v>31</v>
      </c>
      <c r="K56" s="13">
        <v>9</v>
      </c>
      <c r="L56" s="13">
        <v>50</v>
      </c>
      <c r="M56" s="13">
        <v>190</v>
      </c>
      <c r="N56" s="13">
        <v>1122</v>
      </c>
      <c r="O56" s="13">
        <v>953</v>
      </c>
      <c r="P56" s="141">
        <f t="shared" si="12"/>
        <v>1715</v>
      </c>
      <c r="Q56" s="141">
        <v>1681</v>
      </c>
    </row>
    <row r="57" spans="1:17" x14ac:dyDescent="0.25">
      <c r="A57" s="13" t="s">
        <v>121</v>
      </c>
      <c r="B57" s="13" t="s">
        <v>103</v>
      </c>
      <c r="C57" s="13">
        <v>1.2</v>
      </c>
      <c r="D57" s="13">
        <v>4</v>
      </c>
      <c r="E57" s="13" t="s">
        <v>116</v>
      </c>
      <c r="F57" s="13" t="s">
        <v>97</v>
      </c>
      <c r="G57" s="13">
        <v>60</v>
      </c>
      <c r="H57" s="13">
        <v>40</v>
      </c>
      <c r="I57" s="13">
        <v>19</v>
      </c>
      <c r="J57" s="13">
        <v>31</v>
      </c>
      <c r="K57" s="13">
        <v>9</v>
      </c>
      <c r="L57" s="13">
        <v>50</v>
      </c>
      <c r="M57" s="13">
        <v>190</v>
      </c>
      <c r="N57" s="13">
        <v>897</v>
      </c>
      <c r="O57" s="13">
        <v>762</v>
      </c>
      <c r="P57" s="166"/>
      <c r="Q57" s="166"/>
    </row>
    <row r="58" spans="1:17" x14ac:dyDescent="0.25">
      <c r="A58" s="15" t="s">
        <v>121</v>
      </c>
      <c r="B58" s="15" t="s">
        <v>132</v>
      </c>
      <c r="C58" s="15">
        <v>1.2</v>
      </c>
      <c r="D58" s="15">
        <v>4</v>
      </c>
      <c r="E58" s="15" t="s">
        <v>116</v>
      </c>
      <c r="F58" s="15" t="s">
        <v>97</v>
      </c>
      <c r="G58" s="15">
        <v>60</v>
      </c>
      <c r="H58" s="15">
        <v>40</v>
      </c>
      <c r="I58" s="15">
        <v>19</v>
      </c>
      <c r="J58" s="15">
        <v>31</v>
      </c>
      <c r="K58" s="15">
        <v>9</v>
      </c>
      <c r="L58" s="15">
        <v>50</v>
      </c>
      <c r="M58" s="15">
        <v>190</v>
      </c>
      <c r="N58" s="15">
        <v>897</v>
      </c>
      <c r="O58" s="15">
        <v>762</v>
      </c>
      <c r="P58" s="164">
        <f t="shared" si="12"/>
        <v>1715</v>
      </c>
      <c r="Q58" s="164">
        <v>917</v>
      </c>
    </row>
    <row r="59" spans="1:17" x14ac:dyDescent="0.25">
      <c r="A59" s="15" t="s">
        <v>121</v>
      </c>
      <c r="B59" s="15" t="s">
        <v>103</v>
      </c>
      <c r="C59" s="15">
        <v>1.2</v>
      </c>
      <c r="D59" s="15">
        <v>5</v>
      </c>
      <c r="E59" s="15" t="s">
        <v>116</v>
      </c>
      <c r="F59" s="15" t="s">
        <v>97</v>
      </c>
      <c r="G59" s="15">
        <v>60</v>
      </c>
      <c r="H59" s="15">
        <v>40</v>
      </c>
      <c r="I59" s="15">
        <v>19</v>
      </c>
      <c r="J59" s="15">
        <v>31</v>
      </c>
      <c r="K59" s="15">
        <v>9</v>
      </c>
      <c r="L59" s="15">
        <v>50</v>
      </c>
      <c r="M59" s="15">
        <v>190</v>
      </c>
      <c r="N59" s="15">
        <v>1122</v>
      </c>
      <c r="O59" s="15">
        <v>953</v>
      </c>
      <c r="P59" s="165"/>
      <c r="Q59" s="165"/>
    </row>
    <row r="60" spans="1:17" x14ac:dyDescent="0.25">
      <c r="A60" s="13" t="s">
        <v>121</v>
      </c>
      <c r="B60" s="13" t="s">
        <v>133</v>
      </c>
      <c r="C60" s="13">
        <v>1.2</v>
      </c>
      <c r="D60" s="13">
        <v>5</v>
      </c>
      <c r="E60" s="13" t="s">
        <v>116</v>
      </c>
      <c r="F60" s="13" t="s">
        <v>97</v>
      </c>
      <c r="G60" s="13">
        <v>60</v>
      </c>
      <c r="H60" s="13">
        <v>40</v>
      </c>
      <c r="I60" s="13">
        <v>19</v>
      </c>
      <c r="J60" s="13">
        <v>31</v>
      </c>
      <c r="K60" s="13">
        <v>9</v>
      </c>
      <c r="L60" s="13">
        <v>50</v>
      </c>
      <c r="M60" s="13">
        <v>190</v>
      </c>
      <c r="N60" s="13">
        <v>1122</v>
      </c>
      <c r="O60" s="13">
        <v>953</v>
      </c>
      <c r="P60" s="141">
        <f t="shared" si="12"/>
        <v>1906</v>
      </c>
      <c r="Q60" s="141">
        <v>1425</v>
      </c>
    </row>
    <row r="61" spans="1:17" x14ac:dyDescent="0.25">
      <c r="A61" s="13" t="s">
        <v>121</v>
      </c>
      <c r="B61" s="13" t="s">
        <v>103</v>
      </c>
      <c r="C61" s="13">
        <v>1.2</v>
      </c>
      <c r="D61" s="13">
        <v>5</v>
      </c>
      <c r="E61" s="13" t="s">
        <v>116</v>
      </c>
      <c r="F61" s="13" t="s">
        <v>97</v>
      </c>
      <c r="G61" s="13">
        <v>60</v>
      </c>
      <c r="H61" s="13">
        <v>40</v>
      </c>
      <c r="I61" s="13">
        <v>19</v>
      </c>
      <c r="J61" s="13">
        <v>31</v>
      </c>
      <c r="K61" s="13">
        <v>9</v>
      </c>
      <c r="L61" s="13">
        <v>50</v>
      </c>
      <c r="M61" s="13">
        <v>190</v>
      </c>
      <c r="N61" s="13">
        <v>1122</v>
      </c>
      <c r="O61" s="13">
        <v>953</v>
      </c>
      <c r="P61" s="166"/>
      <c r="Q61" s="166"/>
    </row>
    <row r="62" spans="1:17" x14ac:dyDescent="0.25">
      <c r="A62" s="15" t="s">
        <v>121</v>
      </c>
      <c r="B62" s="15" t="s">
        <v>134</v>
      </c>
      <c r="C62" s="15">
        <v>1.2</v>
      </c>
      <c r="D62" s="15">
        <v>4</v>
      </c>
      <c r="E62" s="15" t="s">
        <v>116</v>
      </c>
      <c r="F62" s="15" t="s">
        <v>97</v>
      </c>
      <c r="G62" s="15">
        <v>60</v>
      </c>
      <c r="H62" s="15">
        <v>40</v>
      </c>
      <c r="I62" s="15">
        <v>19</v>
      </c>
      <c r="J62" s="15">
        <v>31</v>
      </c>
      <c r="K62" s="15">
        <v>9</v>
      </c>
      <c r="L62" s="15">
        <v>50</v>
      </c>
      <c r="M62" s="15">
        <v>190</v>
      </c>
      <c r="N62" s="15">
        <v>897</v>
      </c>
      <c r="O62" s="15">
        <v>762</v>
      </c>
      <c r="P62" s="164">
        <f t="shared" si="12"/>
        <v>1524</v>
      </c>
      <c r="Q62" s="164">
        <v>1455</v>
      </c>
    </row>
    <row r="63" spans="1:17" x14ac:dyDescent="0.25">
      <c r="A63" s="15" t="s">
        <v>121</v>
      </c>
      <c r="B63" s="15" t="s">
        <v>103</v>
      </c>
      <c r="C63" s="15">
        <v>1.2</v>
      </c>
      <c r="D63" s="15">
        <v>4</v>
      </c>
      <c r="E63" s="15" t="s">
        <v>116</v>
      </c>
      <c r="F63" s="15" t="s">
        <v>97</v>
      </c>
      <c r="G63" s="15">
        <v>60</v>
      </c>
      <c r="H63" s="15">
        <v>40</v>
      </c>
      <c r="I63" s="15">
        <v>19</v>
      </c>
      <c r="J63" s="15">
        <v>31</v>
      </c>
      <c r="K63" s="15">
        <v>9</v>
      </c>
      <c r="L63" s="15">
        <v>50</v>
      </c>
      <c r="M63" s="15">
        <v>190</v>
      </c>
      <c r="N63" s="15">
        <v>897</v>
      </c>
      <c r="O63" s="15">
        <v>762</v>
      </c>
      <c r="P63" s="165"/>
      <c r="Q63" s="165"/>
    </row>
    <row r="64" spans="1:17" x14ac:dyDescent="0.25">
      <c r="A64" s="13" t="s">
        <v>121</v>
      </c>
      <c r="B64" s="133" t="s">
        <v>135</v>
      </c>
      <c r="C64" s="13">
        <v>1.2</v>
      </c>
      <c r="D64" s="13">
        <v>2</v>
      </c>
      <c r="E64" s="13" t="s">
        <v>116</v>
      </c>
      <c r="F64" s="13" t="s">
        <v>97</v>
      </c>
      <c r="G64" s="13">
        <v>60</v>
      </c>
      <c r="H64" s="13">
        <v>40</v>
      </c>
      <c r="I64" s="13">
        <v>19</v>
      </c>
      <c r="J64" s="13">
        <v>31</v>
      </c>
      <c r="K64" s="13">
        <v>9</v>
      </c>
      <c r="L64" s="13">
        <v>50</v>
      </c>
      <c r="M64" s="13">
        <v>190</v>
      </c>
      <c r="N64" s="13">
        <v>448</v>
      </c>
      <c r="O64" s="13">
        <v>380</v>
      </c>
      <c r="P64" s="141">
        <f t="shared" si="12"/>
        <v>760</v>
      </c>
      <c r="Q64" s="141">
        <v>552</v>
      </c>
    </row>
    <row r="65" spans="1:17" x14ac:dyDescent="0.25">
      <c r="A65" s="13" t="s">
        <v>121</v>
      </c>
      <c r="B65" s="133"/>
      <c r="C65" s="13">
        <v>1.2</v>
      </c>
      <c r="D65" s="13">
        <v>2</v>
      </c>
      <c r="E65" s="13" t="s">
        <v>116</v>
      </c>
      <c r="F65" s="13" t="s">
        <v>97</v>
      </c>
      <c r="G65" s="13">
        <v>60</v>
      </c>
      <c r="H65" s="13">
        <v>40</v>
      </c>
      <c r="I65" s="13">
        <v>19</v>
      </c>
      <c r="J65" s="13">
        <v>31</v>
      </c>
      <c r="K65" s="13">
        <v>9</v>
      </c>
      <c r="L65" s="13">
        <v>50</v>
      </c>
      <c r="M65" s="13">
        <v>190</v>
      </c>
      <c r="N65" s="13">
        <v>448</v>
      </c>
      <c r="O65" s="13">
        <v>380</v>
      </c>
      <c r="P65" s="166"/>
      <c r="Q65" s="166"/>
    </row>
    <row r="66" spans="1:17" x14ac:dyDescent="0.25">
      <c r="A66" s="15" t="s">
        <v>121</v>
      </c>
      <c r="B66" s="15" t="s">
        <v>136</v>
      </c>
      <c r="C66" s="15">
        <v>1.2</v>
      </c>
      <c r="D66" s="15">
        <v>7</v>
      </c>
      <c r="E66" s="15" t="s">
        <v>116</v>
      </c>
      <c r="F66" s="15" t="s">
        <v>97</v>
      </c>
      <c r="G66" s="15">
        <v>60</v>
      </c>
      <c r="H66" s="15">
        <v>40</v>
      </c>
      <c r="I66" s="15">
        <v>19</v>
      </c>
      <c r="J66" s="15">
        <v>31</v>
      </c>
      <c r="K66" s="15">
        <v>9</v>
      </c>
      <c r="L66" s="15">
        <v>50</v>
      </c>
      <c r="M66" s="15">
        <v>190</v>
      </c>
      <c r="N66" s="15">
        <v>1570</v>
      </c>
      <c r="O66" s="15">
        <v>1334</v>
      </c>
      <c r="P66" s="164">
        <f t="shared" si="12"/>
        <v>2668</v>
      </c>
      <c r="Q66" s="164">
        <v>2135</v>
      </c>
    </row>
    <row r="67" spans="1:17" x14ac:dyDescent="0.25">
      <c r="A67" s="15" t="s">
        <v>121</v>
      </c>
      <c r="B67" s="15" t="s">
        <v>103</v>
      </c>
      <c r="C67" s="15">
        <v>1.2</v>
      </c>
      <c r="D67" s="15">
        <v>7</v>
      </c>
      <c r="E67" s="15" t="s">
        <v>116</v>
      </c>
      <c r="F67" s="15" t="s">
        <v>97</v>
      </c>
      <c r="G67" s="15">
        <v>60</v>
      </c>
      <c r="H67" s="15">
        <v>40</v>
      </c>
      <c r="I67" s="15">
        <v>19</v>
      </c>
      <c r="J67" s="15">
        <v>31</v>
      </c>
      <c r="K67" s="15">
        <v>9</v>
      </c>
      <c r="L67" s="15">
        <v>50</v>
      </c>
      <c r="M67" s="15">
        <v>190</v>
      </c>
      <c r="N67" s="15">
        <v>1570</v>
      </c>
      <c r="O67" s="15">
        <v>1334</v>
      </c>
      <c r="P67" s="165"/>
      <c r="Q67" s="165"/>
    </row>
    <row r="68" spans="1:17" x14ac:dyDescent="0.25">
      <c r="A68" s="13" t="s">
        <v>121</v>
      </c>
      <c r="B68" s="13" t="s">
        <v>137</v>
      </c>
      <c r="C68" s="13">
        <v>1.2</v>
      </c>
      <c r="D68" s="13">
        <v>5</v>
      </c>
      <c r="E68" s="13" t="s">
        <v>116</v>
      </c>
      <c r="F68" s="13" t="s">
        <v>97</v>
      </c>
      <c r="G68" s="13">
        <v>60</v>
      </c>
      <c r="H68" s="13">
        <v>40</v>
      </c>
      <c r="I68" s="13">
        <v>19</v>
      </c>
      <c r="J68" s="13">
        <v>31</v>
      </c>
      <c r="K68" s="13">
        <v>9</v>
      </c>
      <c r="L68" s="13">
        <v>50</v>
      </c>
      <c r="M68" s="13">
        <v>190</v>
      </c>
      <c r="N68" s="13">
        <v>1122</v>
      </c>
      <c r="O68" s="13">
        <v>953</v>
      </c>
      <c r="P68" s="141">
        <f t="shared" si="12"/>
        <v>1906</v>
      </c>
      <c r="Q68" s="141">
        <v>1461</v>
      </c>
    </row>
    <row r="69" spans="1:17" x14ac:dyDescent="0.25">
      <c r="A69" s="13" t="s">
        <v>121</v>
      </c>
      <c r="B69" s="13" t="s">
        <v>103</v>
      </c>
      <c r="C69" s="13">
        <v>1.2</v>
      </c>
      <c r="D69" s="13">
        <v>5</v>
      </c>
      <c r="E69" s="13" t="s">
        <v>116</v>
      </c>
      <c r="F69" s="13" t="s">
        <v>97</v>
      </c>
      <c r="G69" s="13">
        <v>60</v>
      </c>
      <c r="H69" s="13">
        <v>40</v>
      </c>
      <c r="I69" s="13">
        <v>19</v>
      </c>
      <c r="J69" s="13">
        <v>31</v>
      </c>
      <c r="K69" s="13">
        <v>9</v>
      </c>
      <c r="L69" s="13">
        <v>50</v>
      </c>
      <c r="M69" s="13">
        <v>190</v>
      </c>
      <c r="N69" s="13">
        <v>1122</v>
      </c>
      <c r="O69" s="13">
        <v>953</v>
      </c>
      <c r="P69" s="166"/>
      <c r="Q69" s="166"/>
    </row>
    <row r="70" spans="1:17" x14ac:dyDescent="0.25">
      <c r="A70" s="15" t="s">
        <v>121</v>
      </c>
      <c r="B70" s="15" t="s">
        <v>138</v>
      </c>
      <c r="C70" s="15">
        <v>1.2</v>
      </c>
      <c r="D70" s="15">
        <v>2</v>
      </c>
      <c r="E70" s="15" t="s">
        <v>116</v>
      </c>
      <c r="F70" s="15" t="s">
        <v>97</v>
      </c>
      <c r="G70" s="15">
        <v>60</v>
      </c>
      <c r="H70" s="15">
        <v>40</v>
      </c>
      <c r="I70" s="15">
        <v>19</v>
      </c>
      <c r="J70" s="15">
        <v>31</v>
      </c>
      <c r="K70" s="15">
        <v>9</v>
      </c>
      <c r="L70" s="15">
        <v>50</v>
      </c>
      <c r="M70" s="15">
        <v>190</v>
      </c>
      <c r="N70" s="15">
        <v>448</v>
      </c>
      <c r="O70" s="15">
        <v>380</v>
      </c>
      <c r="P70" s="164">
        <f t="shared" si="12"/>
        <v>760</v>
      </c>
      <c r="Q70" s="164">
        <v>901</v>
      </c>
    </row>
    <row r="71" spans="1:17" x14ac:dyDescent="0.25">
      <c r="A71" s="15" t="s">
        <v>121</v>
      </c>
      <c r="B71" s="15" t="s">
        <v>103</v>
      </c>
      <c r="C71" s="15">
        <v>1.2</v>
      </c>
      <c r="D71" s="15">
        <v>2</v>
      </c>
      <c r="E71" s="15" t="s">
        <v>116</v>
      </c>
      <c r="F71" s="15" t="s">
        <v>97</v>
      </c>
      <c r="G71" s="15">
        <v>60</v>
      </c>
      <c r="H71" s="15">
        <v>40</v>
      </c>
      <c r="I71" s="15">
        <v>19</v>
      </c>
      <c r="J71" s="15">
        <v>31</v>
      </c>
      <c r="K71" s="15">
        <v>9</v>
      </c>
      <c r="L71" s="15">
        <v>50</v>
      </c>
      <c r="M71" s="15">
        <v>190</v>
      </c>
      <c r="N71" s="15">
        <v>448</v>
      </c>
      <c r="O71" s="15">
        <v>380</v>
      </c>
      <c r="P71" s="165"/>
      <c r="Q71" s="165"/>
    </row>
    <row r="72" spans="1:17" x14ac:dyDescent="0.25">
      <c r="A72" s="13" t="s">
        <v>121</v>
      </c>
      <c r="B72" s="13" t="s">
        <v>139</v>
      </c>
      <c r="C72" s="13">
        <v>1.2</v>
      </c>
      <c r="D72" s="13">
        <v>4</v>
      </c>
      <c r="E72" s="13" t="s">
        <v>116</v>
      </c>
      <c r="F72" s="13" t="s">
        <v>97</v>
      </c>
      <c r="G72" s="13">
        <v>60</v>
      </c>
      <c r="H72" s="13">
        <v>40</v>
      </c>
      <c r="I72" s="13">
        <v>19</v>
      </c>
      <c r="J72" s="13">
        <v>31</v>
      </c>
      <c r="K72" s="13">
        <v>9</v>
      </c>
      <c r="L72" s="13">
        <v>50</v>
      </c>
      <c r="M72" s="13">
        <v>190</v>
      </c>
      <c r="N72" s="13">
        <v>897</v>
      </c>
      <c r="O72" s="13">
        <v>762</v>
      </c>
      <c r="P72" s="141">
        <f t="shared" si="12"/>
        <v>1524</v>
      </c>
      <c r="Q72" s="141">
        <v>1361</v>
      </c>
    </row>
    <row r="73" spans="1:17" x14ac:dyDescent="0.25">
      <c r="A73" s="13" t="s">
        <v>121</v>
      </c>
      <c r="B73" s="13" t="s">
        <v>103</v>
      </c>
      <c r="C73" s="13">
        <v>1.2</v>
      </c>
      <c r="D73" s="13">
        <v>4</v>
      </c>
      <c r="E73" s="13" t="s">
        <v>116</v>
      </c>
      <c r="F73" s="13" t="s">
        <v>97</v>
      </c>
      <c r="G73" s="13">
        <v>60</v>
      </c>
      <c r="H73" s="13">
        <v>40</v>
      </c>
      <c r="I73" s="13">
        <v>19</v>
      </c>
      <c r="J73" s="13">
        <v>31</v>
      </c>
      <c r="K73" s="13">
        <v>9</v>
      </c>
      <c r="L73" s="13">
        <v>50</v>
      </c>
      <c r="M73" s="13">
        <v>190</v>
      </c>
      <c r="N73" s="13">
        <v>897</v>
      </c>
      <c r="O73" s="13">
        <v>762</v>
      </c>
      <c r="P73" s="166"/>
      <c r="Q73" s="166"/>
    </row>
    <row r="74" spans="1:17" x14ac:dyDescent="0.25">
      <c r="A74" s="15" t="s">
        <v>121</v>
      </c>
      <c r="B74" s="15" t="s">
        <v>140</v>
      </c>
      <c r="C74" s="15">
        <v>1.2</v>
      </c>
      <c r="D74" s="15">
        <v>5</v>
      </c>
      <c r="E74" s="15" t="s">
        <v>116</v>
      </c>
      <c r="F74" s="15" t="s">
        <v>97</v>
      </c>
      <c r="G74" s="15">
        <v>60</v>
      </c>
      <c r="H74" s="15">
        <v>40</v>
      </c>
      <c r="I74" s="15">
        <v>19</v>
      </c>
      <c r="J74" s="15">
        <v>31</v>
      </c>
      <c r="K74" s="15">
        <v>9</v>
      </c>
      <c r="L74" s="15">
        <v>50</v>
      </c>
      <c r="M74" s="15">
        <v>190</v>
      </c>
      <c r="N74" s="15">
        <v>1122</v>
      </c>
      <c r="O74" s="15">
        <v>953</v>
      </c>
      <c r="P74" s="164">
        <f t="shared" si="12"/>
        <v>1906</v>
      </c>
      <c r="Q74" s="164">
        <v>1771</v>
      </c>
    </row>
    <row r="75" spans="1:17" x14ac:dyDescent="0.25">
      <c r="A75" s="15" t="s">
        <v>121</v>
      </c>
      <c r="B75" s="15" t="s">
        <v>103</v>
      </c>
      <c r="C75" s="15">
        <v>1.2</v>
      </c>
      <c r="D75" s="15">
        <v>5</v>
      </c>
      <c r="E75" s="15" t="s">
        <v>116</v>
      </c>
      <c r="F75" s="15" t="s">
        <v>97</v>
      </c>
      <c r="G75" s="15">
        <v>60</v>
      </c>
      <c r="H75" s="15">
        <v>40</v>
      </c>
      <c r="I75" s="15">
        <v>19</v>
      </c>
      <c r="J75" s="15">
        <v>31</v>
      </c>
      <c r="K75" s="15">
        <v>9</v>
      </c>
      <c r="L75" s="15">
        <v>50</v>
      </c>
      <c r="M75" s="15">
        <v>190</v>
      </c>
      <c r="N75" s="15">
        <v>1122</v>
      </c>
      <c r="O75" s="15">
        <v>953</v>
      </c>
      <c r="P75" s="165"/>
      <c r="Q75" s="165"/>
    </row>
    <row r="76" spans="1:17" x14ac:dyDescent="0.25">
      <c r="A76" s="13" t="s">
        <v>121</v>
      </c>
      <c r="B76" s="13" t="s">
        <v>141</v>
      </c>
      <c r="C76" s="13">
        <v>1.2</v>
      </c>
      <c r="D76" s="13">
        <v>1</v>
      </c>
      <c r="E76" s="13" t="s">
        <v>116</v>
      </c>
      <c r="F76" s="13" t="s">
        <v>97</v>
      </c>
      <c r="G76" s="13">
        <v>60</v>
      </c>
      <c r="H76" s="13">
        <v>40</v>
      </c>
      <c r="I76" s="13">
        <v>19</v>
      </c>
      <c r="J76" s="13">
        <v>31</v>
      </c>
      <c r="K76" s="13">
        <v>9</v>
      </c>
      <c r="L76" s="13">
        <v>50</v>
      </c>
      <c r="M76" s="13">
        <v>190</v>
      </c>
      <c r="N76" s="13">
        <v>224</v>
      </c>
      <c r="O76" s="13">
        <v>190</v>
      </c>
      <c r="P76" s="141">
        <f t="shared" si="12"/>
        <v>570</v>
      </c>
      <c r="Q76" s="141">
        <v>504</v>
      </c>
    </row>
    <row r="77" spans="1:17" x14ac:dyDescent="0.25">
      <c r="A77" s="13" t="s">
        <v>121</v>
      </c>
      <c r="B77" s="13" t="s">
        <v>103</v>
      </c>
      <c r="C77" s="13">
        <v>1.2</v>
      </c>
      <c r="D77" s="13">
        <v>2</v>
      </c>
      <c r="E77" s="13" t="s">
        <v>116</v>
      </c>
      <c r="F77" s="13" t="s">
        <v>97</v>
      </c>
      <c r="G77" s="13">
        <v>60</v>
      </c>
      <c r="H77" s="13">
        <v>40</v>
      </c>
      <c r="I77" s="13">
        <v>19</v>
      </c>
      <c r="J77" s="13">
        <v>31</v>
      </c>
      <c r="K77" s="13">
        <v>9</v>
      </c>
      <c r="L77" s="13">
        <v>50</v>
      </c>
      <c r="M77" s="13">
        <v>190</v>
      </c>
      <c r="N77" s="13">
        <v>448</v>
      </c>
      <c r="O77" s="13">
        <v>380</v>
      </c>
      <c r="P77" s="166"/>
      <c r="Q77" s="166"/>
    </row>
    <row r="78" spans="1:17" x14ac:dyDescent="0.25">
      <c r="A78" s="15" t="s">
        <v>121</v>
      </c>
      <c r="B78" s="15" t="s">
        <v>142</v>
      </c>
      <c r="C78" s="15">
        <v>1.2</v>
      </c>
      <c r="D78" s="15">
        <v>3</v>
      </c>
      <c r="E78" s="15" t="s">
        <v>116</v>
      </c>
      <c r="F78" s="15" t="s">
        <v>97</v>
      </c>
      <c r="G78" s="15">
        <v>60</v>
      </c>
      <c r="H78" s="15">
        <v>40</v>
      </c>
      <c r="I78" s="15">
        <v>19</v>
      </c>
      <c r="J78" s="15">
        <v>31</v>
      </c>
      <c r="K78" s="15">
        <v>9</v>
      </c>
      <c r="L78" s="15">
        <v>50</v>
      </c>
      <c r="M78" s="15">
        <v>190</v>
      </c>
      <c r="N78" s="15">
        <v>673</v>
      </c>
      <c r="O78" s="15">
        <v>572</v>
      </c>
      <c r="P78" s="164">
        <f t="shared" si="12"/>
        <v>1144</v>
      </c>
      <c r="Q78" s="164">
        <v>994</v>
      </c>
    </row>
    <row r="79" spans="1:17" x14ac:dyDescent="0.25">
      <c r="A79" s="15" t="s">
        <v>121</v>
      </c>
      <c r="B79" s="15" t="s">
        <v>103</v>
      </c>
      <c r="C79" s="15">
        <v>1.2</v>
      </c>
      <c r="D79" s="15">
        <v>3</v>
      </c>
      <c r="E79" s="15" t="s">
        <v>116</v>
      </c>
      <c r="F79" s="15" t="s">
        <v>97</v>
      </c>
      <c r="G79" s="15">
        <v>60</v>
      </c>
      <c r="H79" s="15">
        <v>40</v>
      </c>
      <c r="I79" s="15">
        <v>19</v>
      </c>
      <c r="J79" s="15">
        <v>31</v>
      </c>
      <c r="K79" s="15">
        <v>9</v>
      </c>
      <c r="L79" s="15">
        <v>50</v>
      </c>
      <c r="M79" s="15">
        <v>190</v>
      </c>
      <c r="N79" s="15">
        <v>673</v>
      </c>
      <c r="O79" s="15">
        <v>572</v>
      </c>
      <c r="P79" s="165"/>
      <c r="Q79" s="165"/>
    </row>
    <row r="80" spans="1:17" x14ac:dyDescent="0.25">
      <c r="A80" s="13" t="s">
        <v>121</v>
      </c>
      <c r="B80" s="13" t="s">
        <v>143</v>
      </c>
      <c r="C80" s="13">
        <v>1.2</v>
      </c>
      <c r="D80" s="13">
        <v>3</v>
      </c>
      <c r="E80" s="13" t="s">
        <v>116</v>
      </c>
      <c r="F80" s="13" t="s">
        <v>97</v>
      </c>
      <c r="G80" s="13">
        <v>60</v>
      </c>
      <c r="H80" s="13">
        <v>40</v>
      </c>
      <c r="I80" s="13">
        <v>19</v>
      </c>
      <c r="J80" s="13">
        <v>31</v>
      </c>
      <c r="K80" s="13">
        <v>9</v>
      </c>
      <c r="L80" s="13">
        <v>50</v>
      </c>
      <c r="M80" s="13">
        <v>190</v>
      </c>
      <c r="N80" s="13">
        <v>673</v>
      </c>
      <c r="O80" s="13">
        <v>572</v>
      </c>
      <c r="P80" s="141">
        <f t="shared" si="12"/>
        <v>1144</v>
      </c>
      <c r="Q80" s="141">
        <v>1058</v>
      </c>
    </row>
    <row r="81" spans="1:17" x14ac:dyDescent="0.25">
      <c r="A81" s="13" t="s">
        <v>121</v>
      </c>
      <c r="B81" s="13" t="s">
        <v>103</v>
      </c>
      <c r="C81" s="13">
        <v>1.2</v>
      </c>
      <c r="D81" s="13">
        <v>3</v>
      </c>
      <c r="E81" s="13" t="s">
        <v>116</v>
      </c>
      <c r="F81" s="13" t="s">
        <v>97</v>
      </c>
      <c r="G81" s="13">
        <v>60</v>
      </c>
      <c r="H81" s="13">
        <v>40</v>
      </c>
      <c r="I81" s="13">
        <v>19</v>
      </c>
      <c r="J81" s="13">
        <v>31</v>
      </c>
      <c r="K81" s="13">
        <v>9</v>
      </c>
      <c r="L81" s="13">
        <v>50</v>
      </c>
      <c r="M81" s="13">
        <v>190</v>
      </c>
      <c r="N81" s="13">
        <v>673</v>
      </c>
      <c r="O81" s="13">
        <v>572</v>
      </c>
      <c r="P81" s="166"/>
      <c r="Q81" s="166"/>
    </row>
    <row r="82" spans="1:17" x14ac:dyDescent="0.25">
      <c r="A82" s="15" t="s">
        <v>121</v>
      </c>
      <c r="B82" s="15" t="s">
        <v>144</v>
      </c>
      <c r="C82" s="15">
        <v>1.2</v>
      </c>
      <c r="D82" s="15">
        <v>6</v>
      </c>
      <c r="E82" s="15" t="s">
        <v>116</v>
      </c>
      <c r="F82" s="15" t="s">
        <v>97</v>
      </c>
      <c r="G82" s="15">
        <v>60</v>
      </c>
      <c r="H82" s="15">
        <v>40</v>
      </c>
      <c r="I82" s="15">
        <v>19</v>
      </c>
      <c r="J82" s="15">
        <v>31</v>
      </c>
      <c r="K82" s="15">
        <v>9</v>
      </c>
      <c r="L82" s="15">
        <v>50</v>
      </c>
      <c r="M82" s="15">
        <v>190</v>
      </c>
      <c r="N82" s="15">
        <v>1346</v>
      </c>
      <c r="O82" s="15">
        <v>1144</v>
      </c>
      <c r="P82" s="164">
        <f t="shared" si="12"/>
        <v>2288</v>
      </c>
      <c r="Q82" s="164">
        <v>1846</v>
      </c>
    </row>
    <row r="83" spans="1:17" x14ac:dyDescent="0.25">
      <c r="A83" s="15" t="s">
        <v>121</v>
      </c>
      <c r="B83" s="15" t="s">
        <v>103</v>
      </c>
      <c r="C83" s="15">
        <v>1.2</v>
      </c>
      <c r="D83" s="15">
        <v>6</v>
      </c>
      <c r="E83" s="15" t="s">
        <v>116</v>
      </c>
      <c r="F83" s="15" t="s">
        <v>97</v>
      </c>
      <c r="G83" s="15">
        <v>60</v>
      </c>
      <c r="H83" s="15">
        <v>40</v>
      </c>
      <c r="I83" s="15">
        <v>19</v>
      </c>
      <c r="J83" s="15">
        <v>31</v>
      </c>
      <c r="K83" s="15">
        <v>9</v>
      </c>
      <c r="L83" s="15">
        <v>50</v>
      </c>
      <c r="M83" s="15">
        <v>190</v>
      </c>
      <c r="N83" s="15">
        <v>1346</v>
      </c>
      <c r="O83" s="15">
        <v>1144</v>
      </c>
      <c r="P83" s="165"/>
      <c r="Q83" s="165"/>
    </row>
    <row r="84" spans="1:17" x14ac:dyDescent="0.25">
      <c r="A84" s="13" t="s">
        <v>121</v>
      </c>
      <c r="B84" s="13" t="s">
        <v>145</v>
      </c>
      <c r="C84" s="13">
        <v>1.2</v>
      </c>
      <c r="D84" s="13">
        <v>5</v>
      </c>
      <c r="E84" s="13" t="s">
        <v>116</v>
      </c>
      <c r="F84" s="13" t="s">
        <v>97</v>
      </c>
      <c r="G84" s="13">
        <v>60</v>
      </c>
      <c r="H84" s="13">
        <v>40</v>
      </c>
      <c r="I84" s="13">
        <v>19</v>
      </c>
      <c r="J84" s="13">
        <v>31</v>
      </c>
      <c r="K84" s="13">
        <v>9</v>
      </c>
      <c r="L84" s="13">
        <v>50</v>
      </c>
      <c r="M84" s="13">
        <v>190</v>
      </c>
      <c r="N84" s="13">
        <v>1122</v>
      </c>
      <c r="O84" s="13">
        <v>953</v>
      </c>
      <c r="P84" s="141">
        <f t="shared" si="12"/>
        <v>1906</v>
      </c>
      <c r="Q84" s="141">
        <v>1487</v>
      </c>
    </row>
    <row r="85" spans="1:17" x14ac:dyDescent="0.25">
      <c r="A85" s="13" t="s">
        <v>121</v>
      </c>
      <c r="B85" s="13" t="s">
        <v>103</v>
      </c>
      <c r="C85" s="13">
        <v>1.2</v>
      </c>
      <c r="D85" s="13">
        <v>5</v>
      </c>
      <c r="E85" s="13" t="s">
        <v>116</v>
      </c>
      <c r="F85" s="13" t="s">
        <v>97</v>
      </c>
      <c r="G85" s="13">
        <v>60</v>
      </c>
      <c r="H85" s="13">
        <v>40</v>
      </c>
      <c r="I85" s="13">
        <v>19</v>
      </c>
      <c r="J85" s="13">
        <v>31</v>
      </c>
      <c r="K85" s="13">
        <v>9</v>
      </c>
      <c r="L85" s="13">
        <v>50</v>
      </c>
      <c r="M85" s="13">
        <v>190</v>
      </c>
      <c r="N85" s="13">
        <v>1122</v>
      </c>
      <c r="O85" s="13">
        <v>953</v>
      </c>
      <c r="P85" s="166"/>
      <c r="Q85" s="166"/>
    </row>
    <row r="86" spans="1:17" x14ac:dyDescent="0.25">
      <c r="A86" s="15" t="s">
        <v>121</v>
      </c>
      <c r="B86" s="15" t="s">
        <v>146</v>
      </c>
      <c r="C86" s="15">
        <v>1.2</v>
      </c>
      <c r="D86" s="15">
        <v>6</v>
      </c>
      <c r="E86" s="15" t="s">
        <v>116</v>
      </c>
      <c r="F86" s="15" t="s">
        <v>97</v>
      </c>
      <c r="G86" s="15">
        <v>60</v>
      </c>
      <c r="H86" s="15">
        <v>40</v>
      </c>
      <c r="I86" s="15">
        <v>19</v>
      </c>
      <c r="J86" s="15">
        <v>31</v>
      </c>
      <c r="K86" s="15">
        <v>9</v>
      </c>
      <c r="L86" s="15">
        <v>50</v>
      </c>
      <c r="M86" s="15">
        <v>190</v>
      </c>
      <c r="N86" s="15">
        <v>1346</v>
      </c>
      <c r="O86" s="15">
        <v>1144</v>
      </c>
      <c r="P86" s="164">
        <f t="shared" si="12"/>
        <v>2288</v>
      </c>
      <c r="Q86" s="164">
        <v>2012</v>
      </c>
    </row>
    <row r="87" spans="1:17" x14ac:dyDescent="0.25">
      <c r="A87" s="15" t="s">
        <v>121</v>
      </c>
      <c r="B87" s="15" t="s">
        <v>103</v>
      </c>
      <c r="C87" s="15">
        <v>1.2</v>
      </c>
      <c r="D87" s="15">
        <v>6</v>
      </c>
      <c r="E87" s="15" t="s">
        <v>116</v>
      </c>
      <c r="F87" s="15" t="s">
        <v>97</v>
      </c>
      <c r="G87" s="15">
        <v>60</v>
      </c>
      <c r="H87" s="15">
        <v>40</v>
      </c>
      <c r="I87" s="15">
        <v>19</v>
      </c>
      <c r="J87" s="15">
        <v>31</v>
      </c>
      <c r="K87" s="15">
        <v>9</v>
      </c>
      <c r="L87" s="15">
        <v>50</v>
      </c>
      <c r="M87" s="15">
        <v>190</v>
      </c>
      <c r="N87" s="15">
        <v>1346</v>
      </c>
      <c r="O87" s="15">
        <v>1144</v>
      </c>
      <c r="P87" s="165"/>
      <c r="Q87" s="165"/>
    </row>
    <row r="88" spans="1:17" x14ac:dyDescent="0.25">
      <c r="A88" s="13" t="s">
        <v>121</v>
      </c>
      <c r="B88" s="13" t="s">
        <v>147</v>
      </c>
      <c r="C88" s="13">
        <v>1.2</v>
      </c>
      <c r="D88" s="13">
        <v>4</v>
      </c>
      <c r="E88" s="13" t="s">
        <v>116</v>
      </c>
      <c r="F88" s="13" t="s">
        <v>97</v>
      </c>
      <c r="G88" s="13">
        <v>60</v>
      </c>
      <c r="H88" s="13">
        <v>40</v>
      </c>
      <c r="I88" s="13">
        <v>19</v>
      </c>
      <c r="J88" s="13">
        <v>31</v>
      </c>
      <c r="K88" s="13">
        <v>9</v>
      </c>
      <c r="L88" s="13">
        <v>50</v>
      </c>
      <c r="M88" s="13">
        <v>190</v>
      </c>
      <c r="N88" s="13">
        <v>897</v>
      </c>
      <c r="O88" s="13">
        <v>762</v>
      </c>
      <c r="P88" s="141">
        <f t="shared" si="12"/>
        <v>1524</v>
      </c>
      <c r="Q88" s="141">
        <v>1005</v>
      </c>
    </row>
    <row r="89" spans="1:17" x14ac:dyDescent="0.25">
      <c r="A89" s="13" t="s">
        <v>121</v>
      </c>
      <c r="B89" s="13" t="s">
        <v>103</v>
      </c>
      <c r="C89" s="13">
        <v>1.2</v>
      </c>
      <c r="D89" s="13">
        <v>4</v>
      </c>
      <c r="E89" s="13" t="s">
        <v>116</v>
      </c>
      <c r="F89" s="13" t="s">
        <v>97</v>
      </c>
      <c r="G89" s="13">
        <v>60</v>
      </c>
      <c r="H89" s="13">
        <v>40</v>
      </c>
      <c r="I89" s="13">
        <v>19</v>
      </c>
      <c r="J89" s="13">
        <v>31</v>
      </c>
      <c r="K89" s="13">
        <v>9</v>
      </c>
      <c r="L89" s="13">
        <v>50</v>
      </c>
      <c r="M89" s="13">
        <v>190</v>
      </c>
      <c r="N89" s="13">
        <v>897</v>
      </c>
      <c r="O89" s="13">
        <v>762</v>
      </c>
      <c r="P89" s="166"/>
      <c r="Q89" s="166"/>
    </row>
    <row r="90" spans="1:17" x14ac:dyDescent="0.25">
      <c r="A90" s="15" t="s">
        <v>121</v>
      </c>
      <c r="B90" s="15" t="s">
        <v>148</v>
      </c>
      <c r="C90" s="15">
        <v>1.2</v>
      </c>
      <c r="D90" s="15">
        <v>3</v>
      </c>
      <c r="E90" s="15" t="s">
        <v>116</v>
      </c>
      <c r="F90" s="15" t="s">
        <v>97</v>
      </c>
      <c r="G90" s="15">
        <v>60</v>
      </c>
      <c r="H90" s="15">
        <v>40</v>
      </c>
      <c r="I90" s="15">
        <v>19</v>
      </c>
      <c r="J90" s="15">
        <v>31</v>
      </c>
      <c r="K90" s="15">
        <v>9</v>
      </c>
      <c r="L90" s="15">
        <v>50</v>
      </c>
      <c r="M90" s="15">
        <v>190</v>
      </c>
      <c r="N90" s="15">
        <v>673</v>
      </c>
      <c r="O90" s="15">
        <v>572</v>
      </c>
      <c r="P90" s="164">
        <f t="shared" si="12"/>
        <v>1144</v>
      </c>
      <c r="Q90" s="164">
        <v>620</v>
      </c>
    </row>
    <row r="91" spans="1:17" x14ac:dyDescent="0.25">
      <c r="A91" s="15" t="s">
        <v>121</v>
      </c>
      <c r="B91" s="15" t="s">
        <v>103</v>
      </c>
      <c r="C91" s="15">
        <v>1.2</v>
      </c>
      <c r="D91" s="15">
        <v>3</v>
      </c>
      <c r="E91" s="15" t="s">
        <v>116</v>
      </c>
      <c r="F91" s="15" t="s">
        <v>97</v>
      </c>
      <c r="G91" s="15">
        <v>60</v>
      </c>
      <c r="H91" s="15">
        <v>40</v>
      </c>
      <c r="I91" s="15">
        <v>19</v>
      </c>
      <c r="J91" s="15">
        <v>31</v>
      </c>
      <c r="K91" s="15">
        <v>9</v>
      </c>
      <c r="L91" s="15">
        <v>50</v>
      </c>
      <c r="M91" s="15">
        <v>190</v>
      </c>
      <c r="N91" s="15">
        <v>673</v>
      </c>
      <c r="O91" s="15">
        <v>572</v>
      </c>
      <c r="P91" s="165"/>
      <c r="Q91" s="165"/>
    </row>
    <row r="92" spans="1:17" x14ac:dyDescent="0.25">
      <c r="A92" s="13" t="s">
        <v>121</v>
      </c>
      <c r="B92" s="13" t="s">
        <v>149</v>
      </c>
      <c r="C92" s="13">
        <v>1.2</v>
      </c>
      <c r="D92" s="13">
        <v>5</v>
      </c>
      <c r="E92" s="13" t="s">
        <v>116</v>
      </c>
      <c r="F92" s="13" t="s">
        <v>97</v>
      </c>
      <c r="G92" s="13">
        <v>60</v>
      </c>
      <c r="H92" s="13">
        <v>40</v>
      </c>
      <c r="I92" s="13">
        <v>19</v>
      </c>
      <c r="J92" s="13">
        <v>31</v>
      </c>
      <c r="K92" s="13">
        <v>9</v>
      </c>
      <c r="L92" s="13">
        <v>50</v>
      </c>
      <c r="M92" s="13">
        <v>190</v>
      </c>
      <c r="N92" s="13">
        <v>1122</v>
      </c>
      <c r="O92" s="13">
        <v>953</v>
      </c>
      <c r="P92" s="141">
        <f t="shared" si="12"/>
        <v>1906</v>
      </c>
      <c r="Q92" s="141">
        <v>1197</v>
      </c>
    </row>
    <row r="93" spans="1:17" x14ac:dyDescent="0.25">
      <c r="A93" s="13" t="s">
        <v>121</v>
      </c>
      <c r="B93" s="13" t="s">
        <v>103</v>
      </c>
      <c r="C93" s="13">
        <v>1.2</v>
      </c>
      <c r="D93" s="13">
        <v>5</v>
      </c>
      <c r="E93" s="13" t="s">
        <v>116</v>
      </c>
      <c r="F93" s="13" t="s">
        <v>97</v>
      </c>
      <c r="G93" s="13">
        <v>60</v>
      </c>
      <c r="H93" s="13">
        <v>40</v>
      </c>
      <c r="I93" s="13">
        <v>19</v>
      </c>
      <c r="J93" s="13">
        <v>31</v>
      </c>
      <c r="K93" s="13">
        <v>9</v>
      </c>
      <c r="L93" s="13">
        <v>50</v>
      </c>
      <c r="M93" s="13">
        <v>190</v>
      </c>
      <c r="N93" s="13">
        <v>1122</v>
      </c>
      <c r="O93" s="13">
        <v>953</v>
      </c>
      <c r="P93" s="166"/>
      <c r="Q93" s="166"/>
    </row>
    <row r="94" spans="1:17" x14ac:dyDescent="0.25">
      <c r="A94" s="15" t="s">
        <v>121</v>
      </c>
      <c r="B94" s="15" t="s">
        <v>150</v>
      </c>
      <c r="C94" s="15">
        <v>1.2</v>
      </c>
      <c r="D94" s="15">
        <v>3</v>
      </c>
      <c r="E94" s="15" t="s">
        <v>116</v>
      </c>
      <c r="F94" s="15" t="s">
        <v>97</v>
      </c>
      <c r="G94" s="15">
        <v>60</v>
      </c>
      <c r="H94" s="15">
        <v>40</v>
      </c>
      <c r="I94" s="15">
        <v>19</v>
      </c>
      <c r="J94" s="15">
        <v>31</v>
      </c>
      <c r="K94" s="15">
        <v>9</v>
      </c>
      <c r="L94" s="15">
        <v>50</v>
      </c>
      <c r="M94" s="15">
        <v>190</v>
      </c>
      <c r="N94" s="15">
        <v>673</v>
      </c>
      <c r="O94" s="15">
        <v>572</v>
      </c>
      <c r="P94" s="164">
        <f t="shared" si="12"/>
        <v>1144</v>
      </c>
      <c r="Q94" s="164">
        <v>627</v>
      </c>
    </row>
    <row r="95" spans="1:17" x14ac:dyDescent="0.25">
      <c r="A95" s="15" t="s">
        <v>121</v>
      </c>
      <c r="B95" s="15" t="s">
        <v>103</v>
      </c>
      <c r="C95" s="15">
        <v>1.2</v>
      </c>
      <c r="D95" s="15">
        <v>3</v>
      </c>
      <c r="E95" s="15" t="s">
        <v>116</v>
      </c>
      <c r="F95" s="15" t="s">
        <v>97</v>
      </c>
      <c r="G95" s="15">
        <v>60</v>
      </c>
      <c r="H95" s="15">
        <v>40</v>
      </c>
      <c r="I95" s="15">
        <v>19</v>
      </c>
      <c r="J95" s="15">
        <v>31</v>
      </c>
      <c r="K95" s="15">
        <v>9</v>
      </c>
      <c r="L95" s="15">
        <v>50</v>
      </c>
      <c r="M95" s="15">
        <v>190</v>
      </c>
      <c r="N95" s="15">
        <v>673</v>
      </c>
      <c r="O95" s="15">
        <v>572</v>
      </c>
      <c r="P95" s="165"/>
      <c r="Q95" s="165"/>
    </row>
    <row r="96" spans="1:17" x14ac:dyDescent="0.25">
      <c r="A96" s="13" t="s">
        <v>121</v>
      </c>
      <c r="B96" s="13" t="s">
        <v>151</v>
      </c>
      <c r="C96" s="13">
        <v>1.2</v>
      </c>
      <c r="D96" s="13">
        <v>3</v>
      </c>
      <c r="E96" s="13" t="s">
        <v>116</v>
      </c>
      <c r="F96" s="13" t="s">
        <v>97</v>
      </c>
      <c r="G96" s="13">
        <v>60</v>
      </c>
      <c r="H96" s="13">
        <v>40</v>
      </c>
      <c r="I96" s="13">
        <v>19</v>
      </c>
      <c r="J96" s="13">
        <v>31</v>
      </c>
      <c r="K96" s="13">
        <v>9</v>
      </c>
      <c r="L96" s="13">
        <v>50</v>
      </c>
      <c r="M96" s="13">
        <v>190</v>
      </c>
      <c r="N96" s="13">
        <v>673</v>
      </c>
      <c r="O96" s="13">
        <v>572</v>
      </c>
      <c r="P96" s="141">
        <f t="shared" si="12"/>
        <v>1144</v>
      </c>
      <c r="Q96" s="141">
        <v>627</v>
      </c>
    </row>
    <row r="97" spans="1:18" x14ac:dyDescent="0.25">
      <c r="A97" s="13" t="s">
        <v>121</v>
      </c>
      <c r="B97" s="13" t="s">
        <v>103</v>
      </c>
      <c r="C97" s="13">
        <v>1.2</v>
      </c>
      <c r="D97" s="13">
        <v>3</v>
      </c>
      <c r="E97" s="13" t="s">
        <v>116</v>
      </c>
      <c r="F97" s="13" t="s">
        <v>97</v>
      </c>
      <c r="G97" s="13">
        <v>60</v>
      </c>
      <c r="H97" s="13">
        <v>40</v>
      </c>
      <c r="I97" s="13">
        <v>19</v>
      </c>
      <c r="J97" s="13">
        <v>31</v>
      </c>
      <c r="K97" s="13">
        <v>9</v>
      </c>
      <c r="L97" s="13">
        <v>50</v>
      </c>
      <c r="M97" s="13">
        <v>190</v>
      </c>
      <c r="N97" s="13">
        <v>673</v>
      </c>
      <c r="O97" s="13">
        <v>572</v>
      </c>
      <c r="P97" s="166"/>
      <c r="Q97" s="166"/>
    </row>
    <row r="98" spans="1:18" x14ac:dyDescent="0.25">
      <c r="A98" s="15" t="s">
        <v>121</v>
      </c>
      <c r="B98" s="15" t="s">
        <v>152</v>
      </c>
      <c r="C98" s="15">
        <v>1.2</v>
      </c>
      <c r="D98" s="15">
        <v>3</v>
      </c>
      <c r="E98" s="15" t="s">
        <v>116</v>
      </c>
      <c r="F98" s="15" t="s">
        <v>97</v>
      </c>
      <c r="G98" s="15">
        <v>60</v>
      </c>
      <c r="H98" s="15">
        <v>40</v>
      </c>
      <c r="I98" s="15">
        <v>19</v>
      </c>
      <c r="J98" s="15">
        <v>31</v>
      </c>
      <c r="K98" s="15">
        <v>9</v>
      </c>
      <c r="L98" s="15">
        <v>50</v>
      </c>
      <c r="M98" s="15">
        <v>190</v>
      </c>
      <c r="N98" s="15">
        <v>673</v>
      </c>
      <c r="O98" s="15">
        <v>572</v>
      </c>
      <c r="P98" s="164">
        <f t="shared" si="12"/>
        <v>1144</v>
      </c>
      <c r="Q98" s="164">
        <v>627</v>
      </c>
    </row>
    <row r="99" spans="1:18" x14ac:dyDescent="0.25">
      <c r="A99" s="15" t="s">
        <v>121</v>
      </c>
      <c r="B99" s="15" t="s">
        <v>103</v>
      </c>
      <c r="C99" s="15">
        <v>1.2</v>
      </c>
      <c r="D99" s="15">
        <v>3</v>
      </c>
      <c r="E99" s="15" t="s">
        <v>116</v>
      </c>
      <c r="F99" s="15" t="s">
        <v>97</v>
      </c>
      <c r="G99" s="15">
        <v>60</v>
      </c>
      <c r="H99" s="15">
        <v>40</v>
      </c>
      <c r="I99" s="15">
        <v>19</v>
      </c>
      <c r="J99" s="15">
        <v>31</v>
      </c>
      <c r="K99" s="15">
        <v>9</v>
      </c>
      <c r="L99" s="15">
        <v>50</v>
      </c>
      <c r="M99" s="15">
        <v>190</v>
      </c>
      <c r="N99" s="15">
        <v>673</v>
      </c>
      <c r="O99" s="15">
        <v>572</v>
      </c>
      <c r="P99" s="165"/>
      <c r="Q99" s="165"/>
    </row>
    <row r="100" spans="1:18" x14ac:dyDescent="0.25">
      <c r="A100" s="13" t="s">
        <v>121</v>
      </c>
      <c r="B100" s="13" t="s">
        <v>153</v>
      </c>
      <c r="C100" s="13">
        <v>1.2</v>
      </c>
      <c r="D100" s="13">
        <v>3</v>
      </c>
      <c r="E100" s="13" t="s">
        <v>116</v>
      </c>
      <c r="F100" s="13" t="s">
        <v>97</v>
      </c>
      <c r="G100" s="13">
        <v>60</v>
      </c>
      <c r="H100" s="13">
        <v>40</v>
      </c>
      <c r="I100" s="13">
        <v>19</v>
      </c>
      <c r="J100" s="13">
        <v>31</v>
      </c>
      <c r="K100" s="13">
        <v>9</v>
      </c>
      <c r="L100" s="13">
        <v>50</v>
      </c>
      <c r="M100" s="13">
        <v>190</v>
      </c>
      <c r="N100" s="13">
        <v>673</v>
      </c>
      <c r="O100" s="13">
        <v>572</v>
      </c>
      <c r="P100" s="141">
        <f t="shared" si="12"/>
        <v>1144</v>
      </c>
      <c r="Q100" s="141">
        <v>565</v>
      </c>
    </row>
    <row r="101" spans="1:18" x14ac:dyDescent="0.25">
      <c r="A101" s="13" t="s">
        <v>121</v>
      </c>
      <c r="B101" s="13" t="s">
        <v>103</v>
      </c>
      <c r="C101" s="13">
        <v>1.2</v>
      </c>
      <c r="D101" s="13">
        <v>3</v>
      </c>
      <c r="E101" s="13" t="s">
        <v>116</v>
      </c>
      <c r="F101" s="13" t="s">
        <v>97</v>
      </c>
      <c r="G101" s="13">
        <v>60</v>
      </c>
      <c r="H101" s="13">
        <v>40</v>
      </c>
      <c r="I101" s="13">
        <v>19</v>
      </c>
      <c r="J101" s="13">
        <v>31</v>
      </c>
      <c r="K101" s="13">
        <v>9</v>
      </c>
      <c r="L101" s="13">
        <v>50</v>
      </c>
      <c r="M101" s="13">
        <v>190</v>
      </c>
      <c r="N101" s="13">
        <v>673</v>
      </c>
      <c r="O101" s="13">
        <v>572</v>
      </c>
      <c r="P101" s="166"/>
      <c r="Q101" s="166"/>
    </row>
    <row r="102" spans="1:18" x14ac:dyDescent="0.25">
      <c r="A102" s="15" t="s">
        <v>121</v>
      </c>
      <c r="B102" s="15" t="s">
        <v>154</v>
      </c>
      <c r="C102" s="15">
        <v>1.2</v>
      </c>
      <c r="D102" s="15">
        <v>2</v>
      </c>
      <c r="E102" s="15" t="s">
        <v>116</v>
      </c>
      <c r="F102" s="15" t="s">
        <v>97</v>
      </c>
      <c r="G102" s="15">
        <v>60</v>
      </c>
      <c r="H102" s="15">
        <v>40</v>
      </c>
      <c r="I102" s="15">
        <v>19</v>
      </c>
      <c r="J102" s="15">
        <v>31</v>
      </c>
      <c r="K102" s="15">
        <v>9</v>
      </c>
      <c r="L102" s="15">
        <v>50</v>
      </c>
      <c r="M102" s="15">
        <v>190</v>
      </c>
      <c r="N102" s="15">
        <v>448</v>
      </c>
      <c r="O102" s="15">
        <v>380</v>
      </c>
      <c r="P102" s="164">
        <f t="shared" si="12"/>
        <v>760</v>
      </c>
      <c r="Q102" s="164">
        <v>734</v>
      </c>
    </row>
    <row r="103" spans="1:18" x14ac:dyDescent="0.25">
      <c r="A103" s="15" t="s">
        <v>121</v>
      </c>
      <c r="B103" s="15" t="s">
        <v>103</v>
      </c>
      <c r="C103" s="15">
        <v>1.2</v>
      </c>
      <c r="D103" s="15">
        <v>2</v>
      </c>
      <c r="E103" s="15" t="s">
        <v>116</v>
      </c>
      <c r="F103" s="15" t="s">
        <v>97</v>
      </c>
      <c r="G103" s="15">
        <v>60</v>
      </c>
      <c r="H103" s="15">
        <v>40</v>
      </c>
      <c r="I103" s="15">
        <v>19</v>
      </c>
      <c r="J103" s="15">
        <v>31</v>
      </c>
      <c r="K103" s="15">
        <v>9</v>
      </c>
      <c r="L103" s="15">
        <v>50</v>
      </c>
      <c r="M103" s="15">
        <v>190</v>
      </c>
      <c r="N103" s="15">
        <v>448</v>
      </c>
      <c r="O103" s="15">
        <v>380</v>
      </c>
      <c r="P103" s="165"/>
      <c r="Q103" s="165"/>
    </row>
    <row r="104" spans="1:18" x14ac:dyDescent="0.25">
      <c r="A104" s="13" t="s">
        <v>121</v>
      </c>
      <c r="B104" s="13" t="s">
        <v>155</v>
      </c>
      <c r="C104" s="21">
        <v>1.8</v>
      </c>
      <c r="D104" s="13">
        <v>2</v>
      </c>
      <c r="E104" s="13" t="s">
        <v>116</v>
      </c>
      <c r="F104" s="13" t="s">
        <v>97</v>
      </c>
      <c r="G104" s="13">
        <v>60</v>
      </c>
      <c r="H104" s="13">
        <v>40</v>
      </c>
      <c r="I104" s="13">
        <v>19</v>
      </c>
      <c r="J104" s="13">
        <v>31</v>
      </c>
      <c r="K104" s="13">
        <v>19</v>
      </c>
      <c r="L104" s="13">
        <v>50</v>
      </c>
      <c r="M104" s="21">
        <v>294</v>
      </c>
      <c r="N104" s="21">
        <v>673</v>
      </c>
      <c r="O104" s="21">
        <v>570</v>
      </c>
      <c r="P104" s="167">
        <f t="shared" si="12"/>
        <v>1140</v>
      </c>
      <c r="Q104" s="141">
        <v>1150</v>
      </c>
      <c r="R104" s="22"/>
    </row>
    <row r="105" spans="1:18" x14ac:dyDescent="0.25">
      <c r="A105" s="13" t="s">
        <v>121</v>
      </c>
      <c r="B105" s="13" t="s">
        <v>103</v>
      </c>
      <c r="C105" s="21">
        <v>1.8</v>
      </c>
      <c r="D105" s="13">
        <v>2</v>
      </c>
      <c r="E105" s="13" t="s">
        <v>116</v>
      </c>
      <c r="F105" s="13" t="s">
        <v>97</v>
      </c>
      <c r="G105" s="13">
        <v>60</v>
      </c>
      <c r="H105" s="13">
        <v>40</v>
      </c>
      <c r="I105" s="13">
        <v>19</v>
      </c>
      <c r="J105" s="13">
        <v>31</v>
      </c>
      <c r="K105" s="13">
        <v>19</v>
      </c>
      <c r="L105" s="13">
        <v>50</v>
      </c>
      <c r="M105" s="21">
        <v>294</v>
      </c>
      <c r="N105" s="21">
        <v>673</v>
      </c>
      <c r="O105" s="21">
        <v>570</v>
      </c>
      <c r="P105" s="169"/>
      <c r="Q105" s="166"/>
      <c r="R105" s="22"/>
    </row>
    <row r="106" spans="1:18" x14ac:dyDescent="0.25">
      <c r="A106" s="15" t="s">
        <v>121</v>
      </c>
      <c r="B106" s="15" t="s">
        <v>156</v>
      </c>
      <c r="C106" s="15">
        <v>1.2</v>
      </c>
      <c r="D106" s="15">
        <v>10</v>
      </c>
      <c r="E106" s="15" t="s">
        <v>96</v>
      </c>
      <c r="F106" s="15" t="s">
        <v>97</v>
      </c>
      <c r="G106" s="15">
        <v>60</v>
      </c>
      <c r="H106" s="15">
        <v>40</v>
      </c>
      <c r="I106" s="15">
        <v>19</v>
      </c>
      <c r="J106" s="15">
        <v>31</v>
      </c>
      <c r="K106" s="15">
        <v>9</v>
      </c>
      <c r="L106" s="15">
        <v>50</v>
      </c>
      <c r="M106" s="15">
        <v>190</v>
      </c>
      <c r="N106" s="15">
        <v>2244</v>
      </c>
      <c r="O106" s="15">
        <v>1907</v>
      </c>
      <c r="P106" s="15">
        <f>O106</f>
        <v>1907</v>
      </c>
      <c r="Q106" s="167">
        <v>6650</v>
      </c>
    </row>
    <row r="107" spans="1:18" x14ac:dyDescent="0.25">
      <c r="A107" s="13" t="s">
        <v>121</v>
      </c>
      <c r="B107" s="13" t="s">
        <v>157</v>
      </c>
      <c r="C107" s="13">
        <v>1.2</v>
      </c>
      <c r="D107" s="13">
        <v>11</v>
      </c>
      <c r="E107" s="13" t="s">
        <v>116</v>
      </c>
      <c r="F107" s="13" t="s">
        <v>97</v>
      </c>
      <c r="G107" s="13">
        <v>60</v>
      </c>
      <c r="H107" s="13">
        <v>40</v>
      </c>
      <c r="I107" s="13">
        <v>19</v>
      </c>
      <c r="J107" s="13">
        <v>31</v>
      </c>
      <c r="K107" s="13">
        <v>9</v>
      </c>
      <c r="L107" s="13">
        <v>50</v>
      </c>
      <c r="M107" s="13">
        <v>190</v>
      </c>
      <c r="N107" s="13">
        <v>2468</v>
      </c>
      <c r="O107" s="13">
        <v>2097</v>
      </c>
      <c r="P107" s="141">
        <f t="shared" ref="P107" si="13">O107+O108</f>
        <v>4004</v>
      </c>
      <c r="Q107" s="168"/>
    </row>
    <row r="108" spans="1:18" x14ac:dyDescent="0.25">
      <c r="A108" s="13" t="s">
        <v>121</v>
      </c>
      <c r="B108" s="13" t="s">
        <v>103</v>
      </c>
      <c r="C108" s="13">
        <v>1.2</v>
      </c>
      <c r="D108" s="13">
        <v>10</v>
      </c>
      <c r="E108" s="13" t="s">
        <v>116</v>
      </c>
      <c r="F108" s="13" t="s">
        <v>97</v>
      </c>
      <c r="G108" s="13">
        <v>60</v>
      </c>
      <c r="H108" s="13">
        <v>40</v>
      </c>
      <c r="I108" s="13">
        <v>19</v>
      </c>
      <c r="J108" s="13">
        <v>31</v>
      </c>
      <c r="K108" s="13">
        <v>9</v>
      </c>
      <c r="L108" s="13">
        <v>50</v>
      </c>
      <c r="M108" s="13">
        <v>190</v>
      </c>
      <c r="N108" s="13">
        <v>2244</v>
      </c>
      <c r="O108" s="13">
        <v>1907</v>
      </c>
      <c r="P108" s="166"/>
      <c r="Q108" s="168"/>
    </row>
    <row r="109" spans="1:18" x14ac:dyDescent="0.25">
      <c r="A109" s="15" t="s">
        <v>121</v>
      </c>
      <c r="B109" s="15" t="s">
        <v>158</v>
      </c>
      <c r="C109" s="15">
        <v>1.2</v>
      </c>
      <c r="D109" s="15">
        <v>3</v>
      </c>
      <c r="E109" s="15" t="s">
        <v>116</v>
      </c>
      <c r="F109" s="15" t="s">
        <v>97</v>
      </c>
      <c r="G109" s="15">
        <v>60</v>
      </c>
      <c r="H109" s="15">
        <v>40</v>
      </c>
      <c r="I109" s="15">
        <v>19</v>
      </c>
      <c r="J109" s="15">
        <v>31</v>
      </c>
      <c r="K109" s="15">
        <v>9</v>
      </c>
      <c r="L109" s="15">
        <v>50</v>
      </c>
      <c r="M109" s="15">
        <v>190</v>
      </c>
      <c r="N109" s="15">
        <v>673</v>
      </c>
      <c r="O109" s="15">
        <v>572</v>
      </c>
      <c r="P109" s="15">
        <f>O109</f>
        <v>572</v>
      </c>
      <c r="Q109" s="168"/>
    </row>
    <row r="110" spans="1:18" ht="30" x14ac:dyDescent="0.25">
      <c r="A110" s="13" t="s">
        <v>159</v>
      </c>
      <c r="B110" s="14" t="s">
        <v>160</v>
      </c>
      <c r="C110" s="13">
        <v>1.2</v>
      </c>
      <c r="D110" s="13">
        <v>4</v>
      </c>
      <c r="E110" s="13" t="s">
        <v>116</v>
      </c>
      <c r="F110" s="13" t="s">
        <v>97</v>
      </c>
      <c r="G110" s="13">
        <v>60</v>
      </c>
      <c r="H110" s="13">
        <v>40</v>
      </c>
      <c r="I110" s="13">
        <v>19</v>
      </c>
      <c r="J110" s="13">
        <v>31</v>
      </c>
      <c r="K110" s="13">
        <v>9</v>
      </c>
      <c r="L110" s="13">
        <v>50</v>
      </c>
      <c r="M110" s="13">
        <v>190</v>
      </c>
      <c r="N110" s="13">
        <v>897</v>
      </c>
      <c r="O110" s="13">
        <v>762</v>
      </c>
      <c r="P110" s="141">
        <f>O110+O111</f>
        <v>1524</v>
      </c>
      <c r="Q110" s="168"/>
    </row>
    <row r="111" spans="1:18" x14ac:dyDescent="0.25">
      <c r="A111" s="13" t="s">
        <v>159</v>
      </c>
      <c r="B111" s="13" t="s">
        <v>103</v>
      </c>
      <c r="C111" s="13">
        <v>1.2</v>
      </c>
      <c r="D111" s="13">
        <v>4</v>
      </c>
      <c r="E111" s="13" t="s">
        <v>116</v>
      </c>
      <c r="F111" s="13" t="s">
        <v>97</v>
      </c>
      <c r="G111" s="13">
        <v>60</v>
      </c>
      <c r="H111" s="13">
        <v>40</v>
      </c>
      <c r="I111" s="13">
        <v>19</v>
      </c>
      <c r="J111" s="13">
        <v>31</v>
      </c>
      <c r="K111" s="13">
        <v>9</v>
      </c>
      <c r="L111" s="13">
        <v>50</v>
      </c>
      <c r="M111" s="13">
        <v>190</v>
      </c>
      <c r="N111" s="13">
        <v>897</v>
      </c>
      <c r="O111" s="13">
        <v>762</v>
      </c>
      <c r="P111" s="166"/>
      <c r="Q111" s="169"/>
    </row>
    <row r="112" spans="1:18" x14ac:dyDescent="0.25">
      <c r="A112" s="15" t="s">
        <v>159</v>
      </c>
      <c r="B112" s="15" t="s">
        <v>161</v>
      </c>
      <c r="C112" s="15">
        <v>1.2</v>
      </c>
      <c r="D112" s="15">
        <v>6</v>
      </c>
      <c r="E112" s="15" t="s">
        <v>116</v>
      </c>
      <c r="F112" s="15" t="s">
        <v>97</v>
      </c>
      <c r="G112" s="15">
        <v>60</v>
      </c>
      <c r="H112" s="15">
        <v>40</v>
      </c>
      <c r="I112" s="15">
        <v>19</v>
      </c>
      <c r="J112" s="15">
        <v>31</v>
      </c>
      <c r="K112" s="15">
        <v>9</v>
      </c>
      <c r="L112" s="15">
        <v>50</v>
      </c>
      <c r="M112" s="15">
        <v>190</v>
      </c>
      <c r="N112" s="15">
        <v>1346</v>
      </c>
      <c r="O112" s="15">
        <v>1144</v>
      </c>
      <c r="P112" s="164">
        <f t="shared" ref="P112:P126" si="14">O112+O113</f>
        <v>2288</v>
      </c>
      <c r="Q112" s="164">
        <v>1535</v>
      </c>
    </row>
    <row r="113" spans="1:17" x14ac:dyDescent="0.25">
      <c r="A113" s="15" t="s">
        <v>159</v>
      </c>
      <c r="B113" s="15" t="s">
        <v>103</v>
      </c>
      <c r="C113" s="15">
        <v>1.2</v>
      </c>
      <c r="D113" s="15">
        <v>6</v>
      </c>
      <c r="E113" s="15" t="s">
        <v>116</v>
      </c>
      <c r="F113" s="15" t="s">
        <v>97</v>
      </c>
      <c r="G113" s="15">
        <v>60</v>
      </c>
      <c r="H113" s="15">
        <v>40</v>
      </c>
      <c r="I113" s="15">
        <v>19</v>
      </c>
      <c r="J113" s="15">
        <v>31</v>
      </c>
      <c r="K113" s="15">
        <v>9</v>
      </c>
      <c r="L113" s="15">
        <v>50</v>
      </c>
      <c r="M113" s="15">
        <v>190</v>
      </c>
      <c r="N113" s="15">
        <v>1346</v>
      </c>
      <c r="O113" s="15">
        <v>1144</v>
      </c>
      <c r="P113" s="165"/>
      <c r="Q113" s="165"/>
    </row>
    <row r="114" spans="1:17" x14ac:dyDescent="0.25">
      <c r="A114" s="13" t="s">
        <v>159</v>
      </c>
      <c r="B114" s="13" t="s">
        <v>162</v>
      </c>
      <c r="C114" s="13">
        <v>1.2</v>
      </c>
      <c r="D114" s="13">
        <v>2</v>
      </c>
      <c r="E114" s="13" t="s">
        <v>116</v>
      </c>
      <c r="F114" s="13" t="s">
        <v>97</v>
      </c>
      <c r="G114" s="13">
        <v>60</v>
      </c>
      <c r="H114" s="13">
        <v>40</v>
      </c>
      <c r="I114" s="13">
        <v>19</v>
      </c>
      <c r="J114" s="13">
        <v>31</v>
      </c>
      <c r="K114" s="13">
        <v>9</v>
      </c>
      <c r="L114" s="13">
        <v>50</v>
      </c>
      <c r="M114" s="13">
        <v>190</v>
      </c>
      <c r="N114" s="13">
        <v>448</v>
      </c>
      <c r="O114" s="13">
        <v>380</v>
      </c>
      <c r="P114" s="141">
        <f t="shared" si="14"/>
        <v>760</v>
      </c>
      <c r="Q114" s="141">
        <v>514</v>
      </c>
    </row>
    <row r="115" spans="1:17" x14ac:dyDescent="0.25">
      <c r="A115" s="13" t="s">
        <v>159</v>
      </c>
      <c r="B115" s="13" t="s">
        <v>103</v>
      </c>
      <c r="C115" s="13">
        <v>1.2</v>
      </c>
      <c r="D115" s="13">
        <v>2</v>
      </c>
      <c r="E115" s="13" t="s">
        <v>116</v>
      </c>
      <c r="F115" s="13" t="s">
        <v>97</v>
      </c>
      <c r="G115" s="13">
        <v>60</v>
      </c>
      <c r="H115" s="13">
        <v>40</v>
      </c>
      <c r="I115" s="13">
        <v>19</v>
      </c>
      <c r="J115" s="13">
        <v>31</v>
      </c>
      <c r="K115" s="13">
        <v>9</v>
      </c>
      <c r="L115" s="13">
        <v>50</v>
      </c>
      <c r="M115" s="13">
        <v>190</v>
      </c>
      <c r="N115" s="13">
        <v>448</v>
      </c>
      <c r="O115" s="13">
        <v>380</v>
      </c>
      <c r="P115" s="166"/>
      <c r="Q115" s="166"/>
    </row>
    <row r="116" spans="1:17" x14ac:dyDescent="0.25">
      <c r="A116" s="15" t="s">
        <v>159</v>
      </c>
      <c r="B116" s="15" t="s">
        <v>163</v>
      </c>
      <c r="C116" s="15">
        <v>1.2</v>
      </c>
      <c r="D116" s="15">
        <v>4</v>
      </c>
      <c r="E116" s="15" t="s">
        <v>116</v>
      </c>
      <c r="F116" s="15" t="s">
        <v>97</v>
      </c>
      <c r="G116" s="15">
        <v>60</v>
      </c>
      <c r="H116" s="15">
        <v>40</v>
      </c>
      <c r="I116" s="15">
        <v>19</v>
      </c>
      <c r="J116" s="15">
        <v>31</v>
      </c>
      <c r="K116" s="15">
        <v>9</v>
      </c>
      <c r="L116" s="15">
        <v>50</v>
      </c>
      <c r="M116" s="15">
        <v>190</v>
      </c>
      <c r="N116" s="15">
        <v>897</v>
      </c>
      <c r="O116" s="15">
        <v>762</v>
      </c>
      <c r="P116" s="164">
        <f t="shared" si="14"/>
        <v>1524</v>
      </c>
      <c r="Q116" s="164">
        <v>1318</v>
      </c>
    </row>
    <row r="117" spans="1:17" x14ac:dyDescent="0.25">
      <c r="A117" s="15" t="s">
        <v>159</v>
      </c>
      <c r="B117" s="15" t="s">
        <v>103</v>
      </c>
      <c r="C117" s="15">
        <v>1.2</v>
      </c>
      <c r="D117" s="15">
        <v>4</v>
      </c>
      <c r="E117" s="15" t="s">
        <v>116</v>
      </c>
      <c r="F117" s="15" t="s">
        <v>97</v>
      </c>
      <c r="G117" s="15">
        <v>60</v>
      </c>
      <c r="H117" s="15">
        <v>40</v>
      </c>
      <c r="I117" s="15">
        <v>19</v>
      </c>
      <c r="J117" s="15">
        <v>31</v>
      </c>
      <c r="K117" s="15">
        <v>9</v>
      </c>
      <c r="L117" s="15">
        <v>50</v>
      </c>
      <c r="M117" s="15">
        <v>190</v>
      </c>
      <c r="N117" s="15">
        <v>897</v>
      </c>
      <c r="O117" s="15">
        <v>762</v>
      </c>
      <c r="P117" s="165"/>
      <c r="Q117" s="165"/>
    </row>
    <row r="118" spans="1:17" x14ac:dyDescent="0.25">
      <c r="A118" s="13" t="s">
        <v>159</v>
      </c>
      <c r="B118" s="13" t="s">
        <v>164</v>
      </c>
      <c r="C118" s="13">
        <v>1.2</v>
      </c>
      <c r="D118" s="13">
        <v>8</v>
      </c>
      <c r="E118" s="13" t="s">
        <v>116</v>
      </c>
      <c r="F118" s="13" t="s">
        <v>97</v>
      </c>
      <c r="G118" s="13">
        <v>60</v>
      </c>
      <c r="H118" s="13">
        <v>40</v>
      </c>
      <c r="I118" s="13">
        <v>19</v>
      </c>
      <c r="J118" s="13">
        <v>31</v>
      </c>
      <c r="K118" s="13">
        <v>9</v>
      </c>
      <c r="L118" s="13">
        <v>50</v>
      </c>
      <c r="M118" s="13">
        <v>190</v>
      </c>
      <c r="N118" s="13">
        <v>1795</v>
      </c>
      <c r="O118" s="13">
        <v>1525</v>
      </c>
      <c r="P118" s="141">
        <f t="shared" si="14"/>
        <v>3050</v>
      </c>
      <c r="Q118" s="141">
        <v>2512</v>
      </c>
    </row>
    <row r="119" spans="1:17" x14ac:dyDescent="0.25">
      <c r="A119" s="13" t="s">
        <v>159</v>
      </c>
      <c r="B119" s="13" t="s">
        <v>103</v>
      </c>
      <c r="C119" s="13">
        <v>1.2</v>
      </c>
      <c r="D119" s="13">
        <v>8</v>
      </c>
      <c r="E119" s="13" t="s">
        <v>116</v>
      </c>
      <c r="F119" s="13" t="s">
        <v>97</v>
      </c>
      <c r="G119" s="13">
        <v>60</v>
      </c>
      <c r="H119" s="13">
        <v>40</v>
      </c>
      <c r="I119" s="13">
        <v>19</v>
      </c>
      <c r="J119" s="13">
        <v>31</v>
      </c>
      <c r="K119" s="13">
        <v>9</v>
      </c>
      <c r="L119" s="13">
        <v>50</v>
      </c>
      <c r="M119" s="13">
        <v>190</v>
      </c>
      <c r="N119" s="13">
        <v>1795</v>
      </c>
      <c r="O119" s="13">
        <v>1525</v>
      </c>
      <c r="P119" s="166"/>
      <c r="Q119" s="166"/>
    </row>
    <row r="120" spans="1:17" x14ac:dyDescent="0.25">
      <c r="A120" s="15" t="s">
        <v>159</v>
      </c>
      <c r="B120" s="15" t="s">
        <v>165</v>
      </c>
      <c r="C120" s="15">
        <v>1.2</v>
      </c>
      <c r="D120" s="15">
        <v>8</v>
      </c>
      <c r="E120" s="15" t="s">
        <v>116</v>
      </c>
      <c r="F120" s="15" t="s">
        <v>97</v>
      </c>
      <c r="G120" s="15">
        <v>60</v>
      </c>
      <c r="H120" s="15">
        <v>40</v>
      </c>
      <c r="I120" s="15">
        <v>19</v>
      </c>
      <c r="J120" s="15">
        <v>31</v>
      </c>
      <c r="K120" s="15">
        <v>9</v>
      </c>
      <c r="L120" s="15">
        <v>50</v>
      </c>
      <c r="M120" s="15">
        <v>190</v>
      </c>
      <c r="N120" s="15">
        <v>1795</v>
      </c>
      <c r="O120" s="15">
        <v>1525</v>
      </c>
      <c r="P120" s="164">
        <f t="shared" si="14"/>
        <v>3050</v>
      </c>
      <c r="Q120" s="164">
        <v>2100</v>
      </c>
    </row>
    <row r="121" spans="1:17" x14ac:dyDescent="0.25">
      <c r="A121" s="15" t="s">
        <v>159</v>
      </c>
      <c r="B121" s="15" t="s">
        <v>103</v>
      </c>
      <c r="C121" s="15">
        <v>1.2</v>
      </c>
      <c r="D121" s="15">
        <v>8</v>
      </c>
      <c r="E121" s="15" t="s">
        <v>116</v>
      </c>
      <c r="F121" s="15" t="s">
        <v>97</v>
      </c>
      <c r="G121" s="15">
        <v>60</v>
      </c>
      <c r="H121" s="15">
        <v>40</v>
      </c>
      <c r="I121" s="15">
        <v>19</v>
      </c>
      <c r="J121" s="15">
        <v>31</v>
      </c>
      <c r="K121" s="15">
        <v>9</v>
      </c>
      <c r="L121" s="15">
        <v>50</v>
      </c>
      <c r="M121" s="15">
        <v>190</v>
      </c>
      <c r="N121" s="15">
        <v>1795</v>
      </c>
      <c r="O121" s="15">
        <v>1525</v>
      </c>
      <c r="P121" s="165"/>
      <c r="Q121" s="165"/>
    </row>
    <row r="122" spans="1:17" x14ac:dyDescent="0.25">
      <c r="A122" s="13" t="s">
        <v>159</v>
      </c>
      <c r="B122" s="13" t="s">
        <v>166</v>
      </c>
      <c r="C122" s="13">
        <v>1.2</v>
      </c>
      <c r="D122" s="13">
        <v>2</v>
      </c>
      <c r="E122" s="13" t="s">
        <v>116</v>
      </c>
      <c r="F122" s="13" t="s">
        <v>97</v>
      </c>
      <c r="G122" s="13">
        <v>60</v>
      </c>
      <c r="H122" s="13">
        <v>40</v>
      </c>
      <c r="I122" s="13">
        <v>19</v>
      </c>
      <c r="J122" s="13">
        <v>31</v>
      </c>
      <c r="K122" s="13">
        <v>9</v>
      </c>
      <c r="L122" s="13">
        <v>50</v>
      </c>
      <c r="M122" s="13">
        <v>190</v>
      </c>
      <c r="N122" s="13">
        <v>448</v>
      </c>
      <c r="O122" s="13">
        <v>380</v>
      </c>
      <c r="P122" s="141">
        <f t="shared" si="14"/>
        <v>1142</v>
      </c>
      <c r="Q122" s="141">
        <v>865</v>
      </c>
    </row>
    <row r="123" spans="1:17" x14ac:dyDescent="0.25">
      <c r="A123" s="13" t="s">
        <v>159</v>
      </c>
      <c r="B123" s="13" t="s">
        <v>103</v>
      </c>
      <c r="C123" s="13">
        <v>1.2</v>
      </c>
      <c r="D123" s="13">
        <v>4</v>
      </c>
      <c r="E123" s="13" t="s">
        <v>116</v>
      </c>
      <c r="F123" s="13" t="s">
        <v>97</v>
      </c>
      <c r="G123" s="13">
        <v>60</v>
      </c>
      <c r="H123" s="13">
        <v>40</v>
      </c>
      <c r="I123" s="13">
        <v>19</v>
      </c>
      <c r="J123" s="13">
        <v>31</v>
      </c>
      <c r="K123" s="13">
        <v>9</v>
      </c>
      <c r="L123" s="13">
        <v>50</v>
      </c>
      <c r="M123" s="13">
        <v>190</v>
      </c>
      <c r="N123" s="13">
        <v>897</v>
      </c>
      <c r="O123" s="13">
        <v>762</v>
      </c>
      <c r="P123" s="166"/>
      <c r="Q123" s="166"/>
    </row>
    <row r="124" spans="1:17" x14ac:dyDescent="0.25">
      <c r="A124" s="15" t="s">
        <v>159</v>
      </c>
      <c r="B124" s="15" t="s">
        <v>167</v>
      </c>
      <c r="C124" s="15">
        <v>1.2</v>
      </c>
      <c r="D124" s="15">
        <v>7</v>
      </c>
      <c r="E124" s="15" t="s">
        <v>116</v>
      </c>
      <c r="F124" s="15" t="s">
        <v>97</v>
      </c>
      <c r="G124" s="15">
        <v>60</v>
      </c>
      <c r="H124" s="15">
        <v>40</v>
      </c>
      <c r="I124" s="15">
        <v>19</v>
      </c>
      <c r="J124" s="15">
        <v>31</v>
      </c>
      <c r="K124" s="15">
        <v>9</v>
      </c>
      <c r="L124" s="15">
        <v>50</v>
      </c>
      <c r="M124" s="15">
        <v>190</v>
      </c>
      <c r="N124" s="15">
        <v>1570</v>
      </c>
      <c r="O124" s="15">
        <v>1334</v>
      </c>
      <c r="P124" s="164">
        <f t="shared" si="14"/>
        <v>2668</v>
      </c>
      <c r="Q124" s="164">
        <v>2026</v>
      </c>
    </row>
    <row r="125" spans="1:17" x14ac:dyDescent="0.25">
      <c r="A125" s="15" t="s">
        <v>159</v>
      </c>
      <c r="B125" s="15" t="s">
        <v>103</v>
      </c>
      <c r="C125" s="15">
        <v>1.2</v>
      </c>
      <c r="D125" s="15">
        <v>7</v>
      </c>
      <c r="E125" s="15" t="s">
        <v>116</v>
      </c>
      <c r="F125" s="15" t="s">
        <v>97</v>
      </c>
      <c r="G125" s="15">
        <v>60</v>
      </c>
      <c r="H125" s="15">
        <v>40</v>
      </c>
      <c r="I125" s="15">
        <v>19</v>
      </c>
      <c r="J125" s="15">
        <v>31</v>
      </c>
      <c r="K125" s="15">
        <v>9</v>
      </c>
      <c r="L125" s="15">
        <v>50</v>
      </c>
      <c r="M125" s="15">
        <v>190</v>
      </c>
      <c r="N125" s="15">
        <v>1570</v>
      </c>
      <c r="O125" s="15">
        <v>1334</v>
      </c>
      <c r="P125" s="165"/>
      <c r="Q125" s="165"/>
    </row>
    <row r="126" spans="1:17" x14ac:dyDescent="0.25">
      <c r="A126" s="13" t="s">
        <v>159</v>
      </c>
      <c r="B126" s="13" t="s">
        <v>168</v>
      </c>
      <c r="C126" s="13">
        <v>1.2</v>
      </c>
      <c r="D126" s="13">
        <v>6</v>
      </c>
      <c r="E126" s="13" t="s">
        <v>116</v>
      </c>
      <c r="F126" s="13" t="s">
        <v>97</v>
      </c>
      <c r="G126" s="13">
        <v>60</v>
      </c>
      <c r="H126" s="13">
        <v>40</v>
      </c>
      <c r="I126" s="13">
        <v>19</v>
      </c>
      <c r="J126" s="13">
        <v>31</v>
      </c>
      <c r="K126" s="13">
        <v>9</v>
      </c>
      <c r="L126" s="13">
        <v>50</v>
      </c>
      <c r="M126" s="13">
        <v>190</v>
      </c>
      <c r="N126" s="13">
        <v>1346</v>
      </c>
      <c r="O126" s="13">
        <v>1144</v>
      </c>
      <c r="P126" s="141">
        <f t="shared" si="14"/>
        <v>2288</v>
      </c>
      <c r="Q126" s="141">
        <v>1536</v>
      </c>
    </row>
    <row r="127" spans="1:17" x14ac:dyDescent="0.25">
      <c r="A127" s="13" t="s">
        <v>159</v>
      </c>
      <c r="B127" s="13" t="s">
        <v>103</v>
      </c>
      <c r="C127" s="13">
        <v>1.2</v>
      </c>
      <c r="D127" s="13">
        <v>6</v>
      </c>
      <c r="E127" s="13" t="s">
        <v>116</v>
      </c>
      <c r="F127" s="13" t="s">
        <v>97</v>
      </c>
      <c r="G127" s="13">
        <v>60</v>
      </c>
      <c r="H127" s="13">
        <v>40</v>
      </c>
      <c r="I127" s="13">
        <v>19</v>
      </c>
      <c r="J127" s="13">
        <v>31</v>
      </c>
      <c r="K127" s="13">
        <v>9</v>
      </c>
      <c r="L127" s="13">
        <v>50</v>
      </c>
      <c r="M127" s="13">
        <v>190</v>
      </c>
      <c r="N127" s="13">
        <v>1346</v>
      </c>
      <c r="O127" s="13">
        <v>1144</v>
      </c>
      <c r="P127" s="166"/>
      <c r="Q127" s="166"/>
    </row>
    <row r="128" spans="1:17" x14ac:dyDescent="0.25">
      <c r="A128" s="15" t="s">
        <v>159</v>
      </c>
      <c r="B128" s="15" t="s">
        <v>169</v>
      </c>
      <c r="C128" s="15">
        <v>1.2</v>
      </c>
      <c r="D128" s="15">
        <v>3</v>
      </c>
      <c r="E128" s="15" t="s">
        <v>116</v>
      </c>
      <c r="F128" s="15" t="s">
        <v>97</v>
      </c>
      <c r="G128" s="15">
        <v>60</v>
      </c>
      <c r="H128" s="15">
        <v>40</v>
      </c>
      <c r="I128" s="15">
        <v>19</v>
      </c>
      <c r="J128" s="15">
        <v>31</v>
      </c>
      <c r="K128" s="15">
        <v>9</v>
      </c>
      <c r="L128" s="15">
        <v>50</v>
      </c>
      <c r="M128" s="15">
        <v>190</v>
      </c>
      <c r="N128" s="15">
        <v>673</v>
      </c>
      <c r="O128" s="15">
        <v>572</v>
      </c>
      <c r="P128" s="15">
        <f>O128</f>
        <v>572</v>
      </c>
      <c r="Q128" s="15">
        <v>391</v>
      </c>
    </row>
    <row r="129" spans="1:17" x14ac:dyDescent="0.25">
      <c r="A129" s="13" t="s">
        <v>159</v>
      </c>
      <c r="B129" s="13" t="s">
        <v>170</v>
      </c>
      <c r="C129" s="13">
        <v>1.2</v>
      </c>
      <c r="D129" s="13">
        <v>7</v>
      </c>
      <c r="E129" s="13" t="s">
        <v>116</v>
      </c>
      <c r="F129" s="13" t="s">
        <v>97</v>
      </c>
      <c r="G129" s="13">
        <v>60</v>
      </c>
      <c r="H129" s="13">
        <v>40</v>
      </c>
      <c r="I129" s="13">
        <v>19</v>
      </c>
      <c r="J129" s="13">
        <v>31</v>
      </c>
      <c r="K129" s="13">
        <v>9</v>
      </c>
      <c r="L129" s="13">
        <v>50</v>
      </c>
      <c r="M129" s="13">
        <v>190</v>
      </c>
      <c r="N129" s="13">
        <v>1570</v>
      </c>
      <c r="O129" s="13">
        <v>1334</v>
      </c>
      <c r="P129" s="141">
        <f t="shared" ref="P129:P151" si="15">O129+O130</f>
        <v>2668</v>
      </c>
      <c r="Q129" s="141">
        <v>1846</v>
      </c>
    </row>
    <row r="130" spans="1:17" x14ac:dyDescent="0.25">
      <c r="A130" s="13" t="s">
        <v>159</v>
      </c>
      <c r="B130" s="13" t="s">
        <v>103</v>
      </c>
      <c r="C130" s="13">
        <v>1.2</v>
      </c>
      <c r="D130" s="13">
        <v>7</v>
      </c>
      <c r="E130" s="13" t="s">
        <v>116</v>
      </c>
      <c r="F130" s="13" t="s">
        <v>97</v>
      </c>
      <c r="G130" s="13">
        <v>60</v>
      </c>
      <c r="H130" s="13">
        <v>40</v>
      </c>
      <c r="I130" s="13">
        <v>19</v>
      </c>
      <c r="J130" s="13">
        <v>31</v>
      </c>
      <c r="K130" s="13">
        <v>9</v>
      </c>
      <c r="L130" s="13">
        <v>50</v>
      </c>
      <c r="M130" s="13">
        <v>190</v>
      </c>
      <c r="N130" s="13">
        <v>1570</v>
      </c>
      <c r="O130" s="13">
        <v>1334</v>
      </c>
      <c r="P130" s="166"/>
      <c r="Q130" s="166"/>
    </row>
    <row r="131" spans="1:17" x14ac:dyDescent="0.25">
      <c r="A131" s="15" t="s">
        <v>159</v>
      </c>
      <c r="B131" s="15" t="s">
        <v>171</v>
      </c>
      <c r="C131" s="15">
        <v>1.2</v>
      </c>
      <c r="D131" s="15">
        <v>4</v>
      </c>
      <c r="E131" s="15" t="s">
        <v>116</v>
      </c>
      <c r="F131" s="15" t="s">
        <v>97</v>
      </c>
      <c r="G131" s="15">
        <v>60</v>
      </c>
      <c r="H131" s="15">
        <v>40</v>
      </c>
      <c r="I131" s="15">
        <v>19</v>
      </c>
      <c r="J131" s="15">
        <v>31</v>
      </c>
      <c r="K131" s="15">
        <v>9</v>
      </c>
      <c r="L131" s="15">
        <v>50</v>
      </c>
      <c r="M131" s="15">
        <v>190</v>
      </c>
      <c r="N131" s="15">
        <v>897</v>
      </c>
      <c r="O131" s="15">
        <v>762</v>
      </c>
      <c r="P131" s="164">
        <f t="shared" si="15"/>
        <v>1524</v>
      </c>
      <c r="Q131" s="164">
        <v>1076</v>
      </c>
    </row>
    <row r="132" spans="1:17" x14ac:dyDescent="0.25">
      <c r="A132" s="15" t="s">
        <v>159</v>
      </c>
      <c r="B132" s="15" t="s">
        <v>103</v>
      </c>
      <c r="C132" s="15">
        <v>1.2</v>
      </c>
      <c r="D132" s="15">
        <v>4</v>
      </c>
      <c r="E132" s="15" t="s">
        <v>116</v>
      </c>
      <c r="F132" s="15" t="s">
        <v>97</v>
      </c>
      <c r="G132" s="15">
        <v>60</v>
      </c>
      <c r="H132" s="15">
        <v>40</v>
      </c>
      <c r="I132" s="15">
        <v>19</v>
      </c>
      <c r="J132" s="15">
        <v>31</v>
      </c>
      <c r="K132" s="15">
        <v>9</v>
      </c>
      <c r="L132" s="15">
        <v>50</v>
      </c>
      <c r="M132" s="15">
        <v>190</v>
      </c>
      <c r="N132" s="15">
        <v>897</v>
      </c>
      <c r="O132" s="15">
        <v>762</v>
      </c>
      <c r="P132" s="165"/>
      <c r="Q132" s="165"/>
    </row>
    <row r="133" spans="1:17" x14ac:dyDescent="0.25">
      <c r="A133" s="13" t="s">
        <v>159</v>
      </c>
      <c r="B133" s="13" t="s">
        <v>172</v>
      </c>
      <c r="C133" s="13">
        <v>1.2</v>
      </c>
      <c r="D133" s="13">
        <v>7</v>
      </c>
      <c r="E133" s="13" t="s">
        <v>116</v>
      </c>
      <c r="F133" s="13" t="s">
        <v>97</v>
      </c>
      <c r="G133" s="13">
        <v>60</v>
      </c>
      <c r="H133" s="13">
        <v>40</v>
      </c>
      <c r="I133" s="13">
        <v>19</v>
      </c>
      <c r="J133" s="13">
        <v>31</v>
      </c>
      <c r="K133" s="13">
        <v>9</v>
      </c>
      <c r="L133" s="13">
        <v>50</v>
      </c>
      <c r="M133" s="13">
        <v>190</v>
      </c>
      <c r="N133" s="13">
        <v>1570</v>
      </c>
      <c r="O133" s="13">
        <v>1334</v>
      </c>
      <c r="P133" s="141">
        <f t="shared" si="15"/>
        <v>2668</v>
      </c>
      <c r="Q133" s="141">
        <v>1839</v>
      </c>
    </row>
    <row r="134" spans="1:17" x14ac:dyDescent="0.25">
      <c r="A134" s="13" t="s">
        <v>159</v>
      </c>
      <c r="B134" s="13" t="s">
        <v>103</v>
      </c>
      <c r="C134" s="13">
        <v>1.2</v>
      </c>
      <c r="D134" s="13">
        <v>7</v>
      </c>
      <c r="E134" s="13" t="s">
        <v>116</v>
      </c>
      <c r="F134" s="13" t="s">
        <v>97</v>
      </c>
      <c r="G134" s="13">
        <v>60</v>
      </c>
      <c r="H134" s="13">
        <v>40</v>
      </c>
      <c r="I134" s="13">
        <v>19</v>
      </c>
      <c r="J134" s="13">
        <v>31</v>
      </c>
      <c r="K134" s="13">
        <v>9</v>
      </c>
      <c r="L134" s="13">
        <v>50</v>
      </c>
      <c r="M134" s="13">
        <v>190</v>
      </c>
      <c r="N134" s="13">
        <v>1570</v>
      </c>
      <c r="O134" s="13">
        <v>1334</v>
      </c>
      <c r="P134" s="166"/>
      <c r="Q134" s="166"/>
    </row>
    <row r="135" spans="1:17" x14ac:dyDescent="0.25">
      <c r="A135" s="15" t="s">
        <v>159</v>
      </c>
      <c r="B135" s="15" t="s">
        <v>173</v>
      </c>
      <c r="C135" s="15">
        <v>1.2</v>
      </c>
      <c r="D135" s="15">
        <v>6</v>
      </c>
      <c r="E135" s="15" t="s">
        <v>116</v>
      </c>
      <c r="F135" s="15" t="s">
        <v>97</v>
      </c>
      <c r="G135" s="15">
        <v>60</v>
      </c>
      <c r="H135" s="15">
        <v>40</v>
      </c>
      <c r="I135" s="15">
        <v>19</v>
      </c>
      <c r="J135" s="15">
        <v>31</v>
      </c>
      <c r="K135" s="15">
        <v>9</v>
      </c>
      <c r="L135" s="15">
        <v>50</v>
      </c>
      <c r="M135" s="15">
        <v>190</v>
      </c>
      <c r="N135" s="15">
        <v>1346</v>
      </c>
      <c r="O135" s="15">
        <v>1144</v>
      </c>
      <c r="P135" s="164">
        <f t="shared" si="15"/>
        <v>2288</v>
      </c>
      <c r="Q135" s="164">
        <v>1603</v>
      </c>
    </row>
    <row r="136" spans="1:17" x14ac:dyDescent="0.25">
      <c r="A136" s="15" t="s">
        <v>159</v>
      </c>
      <c r="B136" s="15" t="s">
        <v>103</v>
      </c>
      <c r="C136" s="15">
        <v>1.2</v>
      </c>
      <c r="D136" s="15">
        <v>6</v>
      </c>
      <c r="E136" s="15" t="s">
        <v>116</v>
      </c>
      <c r="F136" s="15" t="s">
        <v>97</v>
      </c>
      <c r="G136" s="15">
        <v>60</v>
      </c>
      <c r="H136" s="15">
        <v>40</v>
      </c>
      <c r="I136" s="15">
        <v>19</v>
      </c>
      <c r="J136" s="15">
        <v>31</v>
      </c>
      <c r="K136" s="15">
        <v>9</v>
      </c>
      <c r="L136" s="15">
        <v>50</v>
      </c>
      <c r="M136" s="15">
        <v>190</v>
      </c>
      <c r="N136" s="15">
        <v>1346</v>
      </c>
      <c r="O136" s="15">
        <v>1144</v>
      </c>
      <c r="P136" s="165"/>
      <c r="Q136" s="165"/>
    </row>
    <row r="137" spans="1:17" x14ac:dyDescent="0.25">
      <c r="A137" s="13" t="s">
        <v>159</v>
      </c>
      <c r="B137" s="13" t="s">
        <v>174</v>
      </c>
      <c r="C137" s="13">
        <v>1.2</v>
      </c>
      <c r="D137" s="13">
        <v>5</v>
      </c>
      <c r="E137" s="13" t="s">
        <v>116</v>
      </c>
      <c r="F137" s="13" t="s">
        <v>97</v>
      </c>
      <c r="G137" s="13">
        <v>60</v>
      </c>
      <c r="H137" s="13">
        <v>40</v>
      </c>
      <c r="I137" s="13">
        <v>19</v>
      </c>
      <c r="J137" s="13">
        <v>31</v>
      </c>
      <c r="K137" s="13">
        <v>9</v>
      </c>
      <c r="L137" s="13">
        <v>50</v>
      </c>
      <c r="M137" s="13">
        <v>190</v>
      </c>
      <c r="N137" s="13">
        <v>1122</v>
      </c>
      <c r="O137" s="13">
        <v>953</v>
      </c>
      <c r="P137" s="141">
        <f t="shared" si="15"/>
        <v>1906</v>
      </c>
      <c r="Q137" s="141">
        <v>1256</v>
      </c>
    </row>
    <row r="138" spans="1:17" x14ac:dyDescent="0.25">
      <c r="A138" s="13" t="s">
        <v>159</v>
      </c>
      <c r="B138" s="13" t="s">
        <v>103</v>
      </c>
      <c r="C138" s="13">
        <v>1.2</v>
      </c>
      <c r="D138" s="13">
        <v>5</v>
      </c>
      <c r="E138" s="13" t="s">
        <v>116</v>
      </c>
      <c r="F138" s="13" t="s">
        <v>97</v>
      </c>
      <c r="G138" s="13">
        <v>60</v>
      </c>
      <c r="H138" s="13">
        <v>40</v>
      </c>
      <c r="I138" s="13">
        <v>19</v>
      </c>
      <c r="J138" s="13">
        <v>31</v>
      </c>
      <c r="K138" s="13">
        <v>9</v>
      </c>
      <c r="L138" s="13">
        <v>50</v>
      </c>
      <c r="M138" s="13">
        <v>190</v>
      </c>
      <c r="N138" s="13">
        <v>1122</v>
      </c>
      <c r="O138" s="13">
        <v>953</v>
      </c>
      <c r="P138" s="166"/>
      <c r="Q138" s="166"/>
    </row>
    <row r="139" spans="1:17" x14ac:dyDescent="0.25">
      <c r="A139" s="15" t="s">
        <v>159</v>
      </c>
      <c r="B139" s="15" t="s">
        <v>175</v>
      </c>
      <c r="C139" s="15">
        <v>1.2</v>
      </c>
      <c r="D139" s="15">
        <v>2</v>
      </c>
      <c r="E139" s="15" t="s">
        <v>116</v>
      </c>
      <c r="F139" s="15" t="s">
        <v>97</v>
      </c>
      <c r="G139" s="15">
        <v>60</v>
      </c>
      <c r="H139" s="15">
        <v>40</v>
      </c>
      <c r="I139" s="15">
        <v>19</v>
      </c>
      <c r="J139" s="15">
        <v>31</v>
      </c>
      <c r="K139" s="15">
        <v>9</v>
      </c>
      <c r="L139" s="15">
        <v>50</v>
      </c>
      <c r="M139" s="15">
        <v>190</v>
      </c>
      <c r="N139" s="15">
        <v>448</v>
      </c>
      <c r="O139" s="15">
        <v>380</v>
      </c>
      <c r="P139" s="164">
        <f t="shared" si="15"/>
        <v>828</v>
      </c>
      <c r="Q139" s="164">
        <v>908</v>
      </c>
    </row>
    <row r="140" spans="1:17" x14ac:dyDescent="0.25">
      <c r="A140" s="15" t="s">
        <v>159</v>
      </c>
      <c r="B140" s="15" t="s">
        <v>103</v>
      </c>
      <c r="C140" s="15">
        <v>1.2</v>
      </c>
      <c r="D140" s="15">
        <v>2</v>
      </c>
      <c r="E140" s="15" t="s">
        <v>116</v>
      </c>
      <c r="F140" s="15" t="s">
        <v>97</v>
      </c>
      <c r="G140" s="15">
        <v>60</v>
      </c>
      <c r="H140" s="15">
        <v>40</v>
      </c>
      <c r="I140" s="15">
        <v>19</v>
      </c>
      <c r="J140" s="15">
        <v>31</v>
      </c>
      <c r="K140" s="15">
        <v>9</v>
      </c>
      <c r="L140" s="15">
        <v>50</v>
      </c>
      <c r="M140" s="15">
        <v>190</v>
      </c>
      <c r="N140" s="15">
        <v>448</v>
      </c>
      <c r="O140" s="15">
        <v>448</v>
      </c>
      <c r="P140" s="165"/>
      <c r="Q140" s="165"/>
    </row>
    <row r="141" spans="1:17" x14ac:dyDescent="0.25">
      <c r="A141" s="13" t="s">
        <v>159</v>
      </c>
      <c r="B141" s="13" t="s">
        <v>176</v>
      </c>
      <c r="C141" s="13">
        <v>1.2</v>
      </c>
      <c r="D141" s="13">
        <v>6</v>
      </c>
      <c r="E141" s="13" t="s">
        <v>116</v>
      </c>
      <c r="F141" s="13" t="s">
        <v>97</v>
      </c>
      <c r="G141" s="13">
        <v>60</v>
      </c>
      <c r="H141" s="13">
        <v>40</v>
      </c>
      <c r="I141" s="13">
        <v>19</v>
      </c>
      <c r="J141" s="13">
        <v>31</v>
      </c>
      <c r="K141" s="13">
        <v>9</v>
      </c>
      <c r="L141" s="13">
        <v>50</v>
      </c>
      <c r="M141" s="13">
        <v>190</v>
      </c>
      <c r="N141" s="13">
        <v>1346</v>
      </c>
      <c r="O141" s="13">
        <v>1144</v>
      </c>
      <c r="P141" s="141">
        <f t="shared" si="15"/>
        <v>2288</v>
      </c>
      <c r="Q141" s="141">
        <v>1779</v>
      </c>
    </row>
    <row r="142" spans="1:17" x14ac:dyDescent="0.25">
      <c r="A142" s="13" t="s">
        <v>159</v>
      </c>
      <c r="B142" s="13" t="s">
        <v>103</v>
      </c>
      <c r="C142" s="13">
        <v>1.2</v>
      </c>
      <c r="D142" s="13">
        <v>6</v>
      </c>
      <c r="E142" s="13" t="s">
        <v>116</v>
      </c>
      <c r="F142" s="13" t="s">
        <v>97</v>
      </c>
      <c r="G142" s="13">
        <v>60</v>
      </c>
      <c r="H142" s="13">
        <v>40</v>
      </c>
      <c r="I142" s="13">
        <v>19</v>
      </c>
      <c r="J142" s="13">
        <v>31</v>
      </c>
      <c r="K142" s="13">
        <v>9</v>
      </c>
      <c r="L142" s="13">
        <v>50</v>
      </c>
      <c r="M142" s="13">
        <v>190</v>
      </c>
      <c r="N142" s="13">
        <v>1346</v>
      </c>
      <c r="O142" s="13">
        <v>1144</v>
      </c>
      <c r="P142" s="166"/>
      <c r="Q142" s="166"/>
    </row>
    <row r="143" spans="1:17" x14ac:dyDescent="0.25">
      <c r="A143" s="15" t="s">
        <v>159</v>
      </c>
      <c r="B143" s="15" t="s">
        <v>177</v>
      </c>
      <c r="C143" s="15">
        <v>1.2</v>
      </c>
      <c r="D143" s="15">
        <v>3</v>
      </c>
      <c r="E143" s="15" t="s">
        <v>116</v>
      </c>
      <c r="F143" s="15" t="s">
        <v>97</v>
      </c>
      <c r="G143" s="15">
        <v>60</v>
      </c>
      <c r="H143" s="15">
        <v>40</v>
      </c>
      <c r="I143" s="15">
        <v>19</v>
      </c>
      <c r="J143" s="15">
        <v>31</v>
      </c>
      <c r="K143" s="15">
        <v>9</v>
      </c>
      <c r="L143" s="15">
        <v>50</v>
      </c>
      <c r="M143" s="15">
        <v>190</v>
      </c>
      <c r="N143" s="15">
        <v>673</v>
      </c>
      <c r="O143" s="15">
        <v>572</v>
      </c>
      <c r="P143" s="164">
        <f t="shared" si="15"/>
        <v>1144</v>
      </c>
      <c r="Q143" s="164">
        <v>968</v>
      </c>
    </row>
    <row r="144" spans="1:17" x14ac:dyDescent="0.25">
      <c r="A144" s="15" t="s">
        <v>159</v>
      </c>
      <c r="B144" s="15" t="s">
        <v>103</v>
      </c>
      <c r="C144" s="15">
        <v>1.2</v>
      </c>
      <c r="D144" s="15">
        <v>3</v>
      </c>
      <c r="E144" s="15" t="s">
        <v>116</v>
      </c>
      <c r="F144" s="15" t="s">
        <v>97</v>
      </c>
      <c r="G144" s="15">
        <v>60</v>
      </c>
      <c r="H144" s="15">
        <v>40</v>
      </c>
      <c r="I144" s="15">
        <v>19</v>
      </c>
      <c r="J144" s="15">
        <v>31</v>
      </c>
      <c r="K144" s="15">
        <v>9</v>
      </c>
      <c r="L144" s="15">
        <v>50</v>
      </c>
      <c r="M144" s="15">
        <v>190</v>
      </c>
      <c r="N144" s="15">
        <v>673</v>
      </c>
      <c r="O144" s="15">
        <v>572</v>
      </c>
      <c r="P144" s="165"/>
      <c r="Q144" s="165"/>
    </row>
    <row r="145" spans="1:18" x14ac:dyDescent="0.25">
      <c r="A145" s="13" t="s">
        <v>159</v>
      </c>
      <c r="B145" s="13" t="s">
        <v>178</v>
      </c>
      <c r="C145" s="13">
        <v>1.2</v>
      </c>
      <c r="D145" s="13">
        <v>8</v>
      </c>
      <c r="E145" s="13" t="s">
        <v>116</v>
      </c>
      <c r="F145" s="13" t="s">
        <v>97</v>
      </c>
      <c r="G145" s="13">
        <v>60</v>
      </c>
      <c r="H145" s="13">
        <v>40</v>
      </c>
      <c r="I145" s="13">
        <v>19</v>
      </c>
      <c r="J145" s="13">
        <v>31</v>
      </c>
      <c r="K145" s="13">
        <v>9</v>
      </c>
      <c r="L145" s="13">
        <v>50</v>
      </c>
      <c r="M145" s="13">
        <v>190</v>
      </c>
      <c r="N145" s="13">
        <v>1795</v>
      </c>
      <c r="O145" s="13">
        <v>1525</v>
      </c>
      <c r="P145" s="141">
        <f t="shared" si="15"/>
        <v>3050</v>
      </c>
      <c r="Q145" s="141">
        <v>2101</v>
      </c>
    </row>
    <row r="146" spans="1:18" x14ac:dyDescent="0.25">
      <c r="A146" s="13" t="s">
        <v>159</v>
      </c>
      <c r="B146" s="13" t="s">
        <v>103</v>
      </c>
      <c r="C146" s="13">
        <v>1.2</v>
      </c>
      <c r="D146" s="13">
        <v>8</v>
      </c>
      <c r="E146" s="13" t="s">
        <v>116</v>
      </c>
      <c r="F146" s="13" t="s">
        <v>97</v>
      </c>
      <c r="G146" s="13">
        <v>60</v>
      </c>
      <c r="H146" s="13">
        <v>40</v>
      </c>
      <c r="I146" s="13">
        <v>19</v>
      </c>
      <c r="J146" s="13">
        <v>31</v>
      </c>
      <c r="K146" s="13">
        <v>9</v>
      </c>
      <c r="L146" s="13">
        <v>50</v>
      </c>
      <c r="M146" s="13">
        <v>190</v>
      </c>
      <c r="N146" s="13">
        <v>1795</v>
      </c>
      <c r="O146" s="13">
        <v>1525</v>
      </c>
      <c r="P146" s="166"/>
      <c r="Q146" s="166"/>
    </row>
    <row r="147" spans="1:18" x14ac:dyDescent="0.25">
      <c r="A147" s="15" t="s">
        <v>159</v>
      </c>
      <c r="B147" s="15" t="s">
        <v>179</v>
      </c>
      <c r="C147" s="15">
        <v>1.2</v>
      </c>
      <c r="D147" s="15">
        <v>4</v>
      </c>
      <c r="E147" s="15" t="s">
        <v>116</v>
      </c>
      <c r="F147" s="15" t="s">
        <v>97</v>
      </c>
      <c r="G147" s="15">
        <v>60</v>
      </c>
      <c r="H147" s="15">
        <v>40</v>
      </c>
      <c r="I147" s="15">
        <v>19</v>
      </c>
      <c r="J147" s="15">
        <v>31</v>
      </c>
      <c r="K147" s="15">
        <v>9</v>
      </c>
      <c r="L147" s="15">
        <v>50</v>
      </c>
      <c r="M147" s="15">
        <v>190</v>
      </c>
      <c r="N147" s="15">
        <v>897</v>
      </c>
      <c r="O147" s="15">
        <v>762</v>
      </c>
      <c r="P147" s="164">
        <f t="shared" si="15"/>
        <v>1524</v>
      </c>
      <c r="Q147" s="164">
        <v>1653</v>
      </c>
    </row>
    <row r="148" spans="1:18" x14ac:dyDescent="0.25">
      <c r="A148" s="15" t="s">
        <v>159</v>
      </c>
      <c r="B148" s="15" t="s">
        <v>103</v>
      </c>
      <c r="C148" s="15">
        <v>1.2</v>
      </c>
      <c r="D148" s="15">
        <v>4</v>
      </c>
      <c r="E148" s="15" t="s">
        <v>116</v>
      </c>
      <c r="F148" s="15" t="s">
        <v>97</v>
      </c>
      <c r="G148" s="15">
        <v>60</v>
      </c>
      <c r="H148" s="15">
        <v>40</v>
      </c>
      <c r="I148" s="15">
        <v>19</v>
      </c>
      <c r="J148" s="15">
        <v>31</v>
      </c>
      <c r="K148" s="15">
        <v>9</v>
      </c>
      <c r="L148" s="15">
        <v>50</v>
      </c>
      <c r="M148" s="15">
        <v>190</v>
      </c>
      <c r="N148" s="15">
        <v>897</v>
      </c>
      <c r="O148" s="15">
        <v>762</v>
      </c>
      <c r="P148" s="165"/>
      <c r="Q148" s="165"/>
    </row>
    <row r="149" spans="1:18" x14ac:dyDescent="0.25">
      <c r="A149" s="13" t="s">
        <v>159</v>
      </c>
      <c r="B149" s="13" t="s">
        <v>180</v>
      </c>
      <c r="C149" s="13">
        <v>1.2</v>
      </c>
      <c r="D149" s="13">
        <v>4</v>
      </c>
      <c r="E149" s="13" t="s">
        <v>116</v>
      </c>
      <c r="F149" s="13" t="s">
        <v>97</v>
      </c>
      <c r="G149" s="13">
        <v>60</v>
      </c>
      <c r="H149" s="13">
        <v>40</v>
      </c>
      <c r="I149" s="13">
        <v>19</v>
      </c>
      <c r="J149" s="13">
        <v>31</v>
      </c>
      <c r="K149" s="13">
        <v>9</v>
      </c>
      <c r="L149" s="13">
        <v>50</v>
      </c>
      <c r="M149" s="13">
        <v>190</v>
      </c>
      <c r="N149" s="13">
        <v>897</v>
      </c>
      <c r="O149" s="13">
        <v>762</v>
      </c>
      <c r="P149" s="141">
        <f t="shared" si="15"/>
        <v>1334</v>
      </c>
      <c r="Q149" s="141">
        <v>1762</v>
      </c>
    </row>
    <row r="150" spans="1:18" x14ac:dyDescent="0.25">
      <c r="A150" s="13" t="s">
        <v>159</v>
      </c>
      <c r="B150" s="13" t="s">
        <v>103</v>
      </c>
      <c r="C150" s="13">
        <v>1.2</v>
      </c>
      <c r="D150" s="13">
        <v>3</v>
      </c>
      <c r="E150" s="13" t="s">
        <v>116</v>
      </c>
      <c r="F150" s="13" t="s">
        <v>97</v>
      </c>
      <c r="G150" s="13">
        <v>60</v>
      </c>
      <c r="H150" s="13">
        <v>40</v>
      </c>
      <c r="I150" s="13">
        <v>19</v>
      </c>
      <c r="J150" s="13">
        <v>31</v>
      </c>
      <c r="K150" s="13">
        <v>9</v>
      </c>
      <c r="L150" s="13">
        <v>50</v>
      </c>
      <c r="M150" s="13">
        <v>190</v>
      </c>
      <c r="N150" s="13">
        <v>673</v>
      </c>
      <c r="O150" s="13">
        <v>572</v>
      </c>
      <c r="P150" s="166"/>
      <c r="Q150" s="166"/>
      <c r="R150" t="str">
        <f t="shared" ref="R150:R152" si="16">IF(P150&lt;Q150,1,"")</f>
        <v/>
      </c>
    </row>
    <row r="151" spans="1:18" x14ac:dyDescent="0.25">
      <c r="A151" s="15" t="s">
        <v>159</v>
      </c>
      <c r="B151" s="15" t="s">
        <v>181</v>
      </c>
      <c r="C151" s="15">
        <v>1.2</v>
      </c>
      <c r="D151" s="15">
        <v>5</v>
      </c>
      <c r="E151" s="15" t="s">
        <v>116</v>
      </c>
      <c r="F151" s="15" t="s">
        <v>97</v>
      </c>
      <c r="G151" s="15">
        <v>60</v>
      </c>
      <c r="H151" s="15">
        <v>40</v>
      </c>
      <c r="I151" s="15">
        <v>19</v>
      </c>
      <c r="J151" s="15">
        <v>31</v>
      </c>
      <c r="K151" s="15">
        <v>9</v>
      </c>
      <c r="L151" s="15">
        <v>50</v>
      </c>
      <c r="M151" s="15">
        <v>190</v>
      </c>
      <c r="N151" s="15">
        <v>1122</v>
      </c>
      <c r="O151" s="15">
        <v>953</v>
      </c>
      <c r="P151" s="164">
        <f t="shared" si="15"/>
        <v>1906</v>
      </c>
      <c r="Q151" s="164">
        <v>1838</v>
      </c>
      <c r="R151" t="str">
        <f t="shared" si="16"/>
        <v/>
      </c>
    </row>
    <row r="152" spans="1:18" x14ac:dyDescent="0.25">
      <c r="A152" s="15" t="s">
        <v>159</v>
      </c>
      <c r="B152" s="15" t="s">
        <v>103</v>
      </c>
      <c r="C152" s="15">
        <v>1.2</v>
      </c>
      <c r="D152" s="15">
        <v>5</v>
      </c>
      <c r="E152" s="15" t="s">
        <v>116</v>
      </c>
      <c r="F152" s="15" t="s">
        <v>97</v>
      </c>
      <c r="G152" s="15">
        <v>60</v>
      </c>
      <c r="H152" s="15">
        <v>40</v>
      </c>
      <c r="I152" s="15">
        <v>19</v>
      </c>
      <c r="J152" s="15">
        <v>31</v>
      </c>
      <c r="K152" s="15">
        <v>9</v>
      </c>
      <c r="L152" s="15">
        <v>50</v>
      </c>
      <c r="M152" s="15">
        <v>190</v>
      </c>
      <c r="N152" s="15">
        <v>1122</v>
      </c>
      <c r="O152" s="15">
        <v>953</v>
      </c>
      <c r="P152" s="165"/>
      <c r="Q152" s="165"/>
      <c r="R152" t="str">
        <f t="shared" si="16"/>
        <v/>
      </c>
    </row>
  </sheetData>
  <mergeCells count="141">
    <mergeCell ref="A1:Q2"/>
    <mergeCell ref="A3:F3"/>
    <mergeCell ref="G3:J3"/>
    <mergeCell ref="K3:L3"/>
    <mergeCell ref="M3:N3"/>
    <mergeCell ref="O3:P3"/>
    <mergeCell ref="Q3:Q4"/>
    <mergeCell ref="P16:P17"/>
    <mergeCell ref="Q16:Q17"/>
    <mergeCell ref="P18:P19"/>
    <mergeCell ref="Q18:Q19"/>
    <mergeCell ref="P22:P23"/>
    <mergeCell ref="Q22:Q23"/>
    <mergeCell ref="P10:P11"/>
    <mergeCell ref="Q10:Q11"/>
    <mergeCell ref="P12:P13"/>
    <mergeCell ref="Q12:Q13"/>
    <mergeCell ref="P14:P15"/>
    <mergeCell ref="Q14:Q15"/>
    <mergeCell ref="B32:B33"/>
    <mergeCell ref="P32:P33"/>
    <mergeCell ref="Q32:Q33"/>
    <mergeCell ref="B35:B37"/>
    <mergeCell ref="P35:P37"/>
    <mergeCell ref="Q35:Q37"/>
    <mergeCell ref="P24:P25"/>
    <mergeCell ref="Q24:Q25"/>
    <mergeCell ref="P26:P27"/>
    <mergeCell ref="Q26:Q27"/>
    <mergeCell ref="P28:P29"/>
    <mergeCell ref="Q28:Q29"/>
    <mergeCell ref="P46:P47"/>
    <mergeCell ref="Q46:Q47"/>
    <mergeCell ref="P48:P49"/>
    <mergeCell ref="Q48:Q49"/>
    <mergeCell ref="P50:P51"/>
    <mergeCell ref="Q50:Q51"/>
    <mergeCell ref="P38:P39"/>
    <mergeCell ref="Q38:Q39"/>
    <mergeCell ref="P42:P43"/>
    <mergeCell ref="Q42:Q43"/>
    <mergeCell ref="P44:P45"/>
    <mergeCell ref="Q44:Q45"/>
    <mergeCell ref="P58:P59"/>
    <mergeCell ref="Q58:Q59"/>
    <mergeCell ref="P60:P61"/>
    <mergeCell ref="Q60:Q61"/>
    <mergeCell ref="P62:P63"/>
    <mergeCell ref="Q62:Q63"/>
    <mergeCell ref="P52:P53"/>
    <mergeCell ref="Q52:Q53"/>
    <mergeCell ref="P54:P55"/>
    <mergeCell ref="Q54:Q55"/>
    <mergeCell ref="P56:P57"/>
    <mergeCell ref="Q56:Q57"/>
    <mergeCell ref="P70:P71"/>
    <mergeCell ref="Q70:Q71"/>
    <mergeCell ref="P72:P73"/>
    <mergeCell ref="Q72:Q73"/>
    <mergeCell ref="P74:P75"/>
    <mergeCell ref="Q74:Q75"/>
    <mergeCell ref="B64:B65"/>
    <mergeCell ref="P64:P65"/>
    <mergeCell ref="Q64:Q65"/>
    <mergeCell ref="P66:P67"/>
    <mergeCell ref="Q66:Q67"/>
    <mergeCell ref="P68:P69"/>
    <mergeCell ref="Q68:Q69"/>
    <mergeCell ref="P82:P83"/>
    <mergeCell ref="Q82:Q83"/>
    <mergeCell ref="P84:P85"/>
    <mergeCell ref="Q84:Q85"/>
    <mergeCell ref="P86:P87"/>
    <mergeCell ref="Q86:Q87"/>
    <mergeCell ref="P76:P77"/>
    <mergeCell ref="Q76:Q77"/>
    <mergeCell ref="P78:P79"/>
    <mergeCell ref="Q78:Q79"/>
    <mergeCell ref="P80:P81"/>
    <mergeCell ref="Q80:Q81"/>
    <mergeCell ref="P94:P95"/>
    <mergeCell ref="Q94:Q95"/>
    <mergeCell ref="P96:P97"/>
    <mergeCell ref="Q96:Q97"/>
    <mergeCell ref="P98:P99"/>
    <mergeCell ref="Q98:Q99"/>
    <mergeCell ref="P88:P89"/>
    <mergeCell ref="Q88:Q89"/>
    <mergeCell ref="P90:P91"/>
    <mergeCell ref="Q90:Q91"/>
    <mergeCell ref="P92:P93"/>
    <mergeCell ref="Q92:Q93"/>
    <mergeCell ref="Q106:Q111"/>
    <mergeCell ref="P107:P108"/>
    <mergeCell ref="P110:P111"/>
    <mergeCell ref="P112:P113"/>
    <mergeCell ref="Q112:Q113"/>
    <mergeCell ref="P114:P115"/>
    <mergeCell ref="Q114:Q115"/>
    <mergeCell ref="P100:P101"/>
    <mergeCell ref="Q100:Q101"/>
    <mergeCell ref="P102:P103"/>
    <mergeCell ref="Q102:Q103"/>
    <mergeCell ref="P104:P105"/>
    <mergeCell ref="Q104:Q105"/>
    <mergeCell ref="P122:P123"/>
    <mergeCell ref="Q122:Q123"/>
    <mergeCell ref="P124:P125"/>
    <mergeCell ref="Q124:Q125"/>
    <mergeCell ref="P126:P127"/>
    <mergeCell ref="Q126:Q127"/>
    <mergeCell ref="P116:P117"/>
    <mergeCell ref="Q116:Q117"/>
    <mergeCell ref="P118:P119"/>
    <mergeCell ref="Q118:Q119"/>
    <mergeCell ref="P120:P121"/>
    <mergeCell ref="Q120:Q121"/>
    <mergeCell ref="P135:P136"/>
    <mergeCell ref="Q135:Q136"/>
    <mergeCell ref="P137:P138"/>
    <mergeCell ref="Q137:Q138"/>
    <mergeCell ref="P139:P140"/>
    <mergeCell ref="Q139:Q140"/>
    <mergeCell ref="P129:P130"/>
    <mergeCell ref="Q129:Q130"/>
    <mergeCell ref="P131:P132"/>
    <mergeCell ref="Q131:Q132"/>
    <mergeCell ref="P133:P134"/>
    <mergeCell ref="Q133:Q134"/>
    <mergeCell ref="P147:P148"/>
    <mergeCell ref="Q147:Q148"/>
    <mergeCell ref="P149:P150"/>
    <mergeCell ref="Q149:Q150"/>
    <mergeCell ref="P151:P152"/>
    <mergeCell ref="Q151:Q152"/>
    <mergeCell ref="P141:P142"/>
    <mergeCell ref="Q141:Q142"/>
    <mergeCell ref="P143:P144"/>
    <mergeCell ref="Q143:Q144"/>
    <mergeCell ref="P145:P146"/>
    <mergeCell ref="Q145:Q146"/>
  </mergeCells>
  <conditionalFormatting sqref="Q5">
    <cfRule type="cellIs" dxfId="0" priority="1" operator="greaterThan">
      <formula>$P$5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300" verticalDpi="300" r:id="rId1"/>
  <headerFooter>
    <oddHeader xml:space="preserve">&amp;L&amp;G&amp;R707 - Lycée Nort sur Erdre
</oddHeader>
  </headerFooter>
  <rowBreaks count="1" manualBreakCount="1">
    <brk id="10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Listing Materiel principal</vt:lpstr>
      <vt:lpstr>détail V équilibrage</vt:lpstr>
      <vt:lpstr>détail V terminales</vt:lpstr>
      <vt:lpstr>détail radiateur</vt:lpstr>
      <vt:lpstr>détail panneaux rayonnants</vt:lpstr>
      <vt:lpstr>'détail panneaux rayonnants'!Impression_des_titres</vt:lpstr>
      <vt:lpstr>'détail V terminales'!Impression_des_titres</vt:lpstr>
      <vt:lpstr>'détail radiateur'!Print_Area</vt:lpstr>
      <vt:lpstr>'détail radiateur'!Print_Titles</vt:lpstr>
      <vt:lpstr>'détail V équilibrage'!Zone_d_impression</vt:lpstr>
      <vt:lpstr>'détail V terminales'!Zone_d_impression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LECLERC Nicolas</dc:creator>
  <cp:lastModifiedBy>gestionnaire</cp:lastModifiedBy>
  <dcterms:created xsi:type="dcterms:W3CDTF">2020-04-21T09:37:04Z</dcterms:created>
  <dcterms:modified xsi:type="dcterms:W3CDTF">2020-09-04T06:38:27Z</dcterms:modified>
</cp:coreProperties>
</file>