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4035" yWindow="2160" windowWidth="31560" windowHeight="16440"/>
  </bookViews>
  <sheets>
    <sheet name="BPU" sheetId="23" r:id="rId1"/>
    <sheet name="DQE RECAP" sheetId="19" r:id="rId2"/>
    <sheet name="DQE" sheetId="14" r:id="rId3"/>
  </sheets>
  <definedNames>
    <definedName name="_xlnm._FilterDatabase" localSheetId="2" hidden="1">DQE!$A$2:$Y$3</definedName>
    <definedName name="PCEE_Classique">#REF!</definedName>
    <definedName name="PCEE_Precarite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4"/>
  <c r="T3"/>
  <c r="M3"/>
  <c r="D24" i="23"/>
  <c r="P3" i="14" s="1"/>
  <c r="X3" l="1"/>
  <c r="W3"/>
  <c r="V3"/>
  <c r="C8" i="19"/>
  <c r="Y3" i="14" l="1"/>
  <c r="D8" i="19" s="1"/>
</calcChain>
</file>

<file path=xl/sharedStrings.xml><?xml version="1.0" encoding="utf-8"?>
<sst xmlns="http://schemas.openxmlformats.org/spreadsheetml/2006/main" count="66" uniqueCount="50">
  <si>
    <t>Energie</t>
  </si>
  <si>
    <t>Adresse de livraison</t>
  </si>
  <si>
    <t>Dénomination</t>
  </si>
  <si>
    <t>Adresse</t>
  </si>
  <si>
    <t>CP</t>
  </si>
  <si>
    <t>Ville</t>
  </si>
  <si>
    <t>Date de début de fourniture</t>
  </si>
  <si>
    <t>Date de fin de fourniture</t>
  </si>
  <si>
    <t>Consommation annuelle (en Mwh)</t>
  </si>
  <si>
    <t>Eligible coût CEE?</t>
  </si>
  <si>
    <t>Oui</t>
  </si>
  <si>
    <t>Part fixe fournisseur</t>
  </si>
  <si>
    <t>Part variable - fournisseur</t>
  </si>
  <si>
    <t>PCEE</t>
  </si>
  <si>
    <t>TVA à 5,5%</t>
  </si>
  <si>
    <t>TVA à 20 %</t>
  </si>
  <si>
    <t>Coût annuel HTVA</t>
  </si>
  <si>
    <t>Coût annuel TVAC</t>
  </si>
  <si>
    <t>EUR/an</t>
  </si>
  <si>
    <t>Contribution tarifaire d'acheminement part transport</t>
  </si>
  <si>
    <t>Consommation annuelle</t>
  </si>
  <si>
    <t>MWh/an</t>
  </si>
  <si>
    <t xml:space="preserve">PCEE_Classique </t>
  </si>
  <si>
    <t xml:space="preserve">PCEE_Précarité </t>
  </si>
  <si>
    <t>Cte</t>
  </si>
  <si>
    <t>EUR/MWh</t>
  </si>
  <si>
    <t>PCEE calculé</t>
  </si>
  <si>
    <t>EUR/MWh cumac</t>
  </si>
  <si>
    <t>MARCHE DE FOURNITURE D'ELECTRICITE
DQE RECAPITULATIF
2023</t>
  </si>
  <si>
    <t>Prix de l'énergie</t>
  </si>
  <si>
    <t>Budget annuel TTC</t>
  </si>
  <si>
    <t>Gaz</t>
  </si>
  <si>
    <t>PCE</t>
  </si>
  <si>
    <t>Le fournisseur renseigne UNIQUEMENT toutes les cases de l'onglet "BPU" (cases grises). Afin d’avoir une estimation globale du montant de la facturation pour l’ensemble des sites, les prix indiqués dans l’onglet « BPU » comprennent l’ensemble des éléments dépendant du fournisseur Hors Toutes Taxes et Contributions (HT), avec à savoir : 
Prix de l'énergie fixe, en €/MWh
Cte : part fixe fournisseur, indépendant de la consommation, exprimé en €/an (ce montant peut être égal à 0).
CCEE : Composante unique CEE, en €/MWh.
Période de fourniture: du 1er janvier 2023 au 31 décembre 2023
L'onglet "DQE" n'est pas à renseigner, les informations se remplissant de manière automatique.</t>
  </si>
  <si>
    <t>Prix des certificats d'économie d'énergie</t>
  </si>
  <si>
    <t>ATRD Fixe</t>
  </si>
  <si>
    <t>ATRD Variable</t>
  </si>
  <si>
    <t>ATRT Fixe</t>
  </si>
  <si>
    <t>TICGN</t>
  </si>
  <si>
    <t>MARCHE DE FOURNITURE DE GAZ
BORDEREAU DES PRIX UNITAIRES (BPU)
2023</t>
  </si>
  <si>
    <t>Option tarifaire d'acheminement</t>
  </si>
  <si>
    <t>Profil de consommation</t>
  </si>
  <si>
    <t>Collège ELISABETH DE NASSAU</t>
  </si>
  <si>
    <t>Place Nassau</t>
  </si>
  <si>
    <t>08200</t>
  </si>
  <si>
    <t>Sedan</t>
  </si>
  <si>
    <t>04282054949768</t>
  </si>
  <si>
    <t>T2</t>
  </si>
  <si>
    <t>P012</t>
  </si>
  <si>
    <t>01/04/20223</t>
  </si>
</sst>
</file>

<file path=xl/styles.xml><?xml version="1.0" encoding="utf-8"?>
<styleSheet xmlns="http://schemas.openxmlformats.org/spreadsheetml/2006/main">
  <numFmts count="8">
    <numFmt numFmtId="164" formatCode="_ * #,##0.00_)_ ;_ * \(#,##0.00\)_ ;_ * &quot;-&quot;??_)_ ;_ @_ "/>
    <numFmt numFmtId="165" formatCode="_-* #,##0.00&quot; €&quot;_-;\-* #,##0.00&quot; €&quot;_-;_-* \-??&quot; €&quot;_-;_-@_-"/>
    <numFmt numFmtId="166" formatCode="#,##0&quot; &quot;[$kVA-40C];[Red]&quot;-&quot;#,##0&quot; &quot;[$kVA-40C]"/>
    <numFmt numFmtId="167" formatCode="_ * #,##0.000_)_ ;_ * \(#,##0.000\)_ ;_ * &quot;-&quot;??_)_ ;_ @_ "/>
    <numFmt numFmtId="168" formatCode="_ * #,##0.00_)\ _€_ ;_ * \(#,##0.00\)\ _€_ ;_ * &quot;-&quot;??_)\ _€_ ;_ @_ "/>
    <numFmt numFmtId="169" formatCode="_-* #,##0.00_-;\-* #,##0.00_-;_-* &quot;-&quot;??_-;_-@_-"/>
    <numFmt numFmtId="170" formatCode="_-* #,##0.000_-;\-* #,##0.000_-;_-* &quot;-&quot;??_-;_-@_-"/>
    <numFmt numFmtId="171" formatCode="_ * #,##0_)_ ;_ * \(#,##0\)_ ;_ * &quot;-&quot;??_)_ ;_ @_ 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 (Corps)"/>
    </font>
    <font>
      <sz val="12"/>
      <color theme="1"/>
      <name val="Calibri (Corps)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Liberation Sans"/>
      <family val="2"/>
    </font>
    <font>
      <b/>
      <sz val="10"/>
      <color rgb="FF000000"/>
      <name val="Helvetica Neue"/>
      <family val="2"/>
    </font>
    <font>
      <b/>
      <sz val="11"/>
      <color theme="1"/>
      <name val="Calibri (Corps)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rgb="FF000000"/>
      <name val="Arial1"/>
    </font>
    <font>
      <b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EEE00"/>
        <bgColor rgb="FFEEEE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8" fillId="0" borderId="0" applyFill="0" applyBorder="0" applyAlignment="0" applyProtection="0"/>
    <xf numFmtId="166" fontId="9" fillId="3" borderId="0">
      <alignment vertical="center"/>
    </xf>
    <xf numFmtId="166" fontId="9" fillId="3" borderId="0">
      <alignment vertical="center"/>
    </xf>
    <xf numFmtId="0" fontId="6" fillId="0" borderId="0"/>
    <xf numFmtId="0" fontId="14" fillId="0" borderId="0"/>
  </cellStyleXfs>
  <cellXfs count="93">
    <xf numFmtId="0" fontId="0" fillId="0" borderId="0" xfId="0"/>
    <xf numFmtId="0" fontId="5" fillId="0" borderId="0" xfId="0" applyFont="1"/>
    <xf numFmtId="0" fontId="6" fillId="0" borderId="12" xfId="0" applyFont="1" applyBorder="1" applyAlignment="1">
      <alignment horizontal="center"/>
    </xf>
    <xf numFmtId="0" fontId="0" fillId="4" borderId="0" xfId="0" applyFill="1"/>
    <xf numFmtId="164" fontId="5" fillId="0" borderId="11" xfId="1" applyFont="1" applyBorder="1"/>
    <xf numFmtId="164" fontId="5" fillId="0" borderId="13" xfId="1" applyFont="1" applyBorder="1"/>
    <xf numFmtId="0" fontId="12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 wrapText="1"/>
    </xf>
    <xf numFmtId="164" fontId="5" fillId="0" borderId="12" xfId="1" applyFont="1" applyBorder="1"/>
    <xf numFmtId="171" fontId="0" fillId="4" borderId="0" xfId="1" applyNumberFormat="1" applyFont="1" applyFill="1"/>
    <xf numFmtId="2" fontId="0" fillId="4" borderId="0" xfId="0" applyNumberFormat="1" applyFill="1"/>
    <xf numFmtId="164" fontId="0" fillId="5" borderId="19" xfId="1" applyFont="1" applyFill="1" applyBorder="1" applyProtection="1">
      <protection locked="0"/>
    </xf>
    <xf numFmtId="168" fontId="7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5" fillId="4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18" fillId="4" borderId="0" xfId="0" applyFont="1" applyFill="1"/>
    <xf numFmtId="0" fontId="2" fillId="4" borderId="0" xfId="0" applyFont="1" applyFill="1"/>
    <xf numFmtId="0" fontId="16" fillId="2" borderId="19" xfId="0" applyFont="1" applyFill="1" applyBorder="1" applyAlignment="1">
      <alignment horizontal="center"/>
    </xf>
    <xf numFmtId="0" fontId="0" fillId="4" borderId="18" xfId="0" applyFill="1" applyBorder="1"/>
    <xf numFmtId="0" fontId="0" fillId="4" borderId="17" xfId="0" applyFill="1" applyBorder="1"/>
    <xf numFmtId="0" fontId="0" fillId="4" borderId="27" xfId="0" applyFill="1" applyBorder="1"/>
    <xf numFmtId="164" fontId="0" fillId="4" borderId="20" xfId="1" applyFont="1" applyFill="1" applyBorder="1" applyProtection="1"/>
    <xf numFmtId="0" fontId="16" fillId="4" borderId="15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0" fillId="4" borderId="34" xfId="0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5" fillId="0" borderId="13" xfId="1" quotePrefix="1" applyFont="1" applyBorder="1"/>
    <xf numFmtId="0" fontId="2" fillId="2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170" fontId="2" fillId="4" borderId="15" xfId="0" applyNumberFormat="1" applyFont="1" applyFill="1" applyBorder="1"/>
    <xf numFmtId="169" fontId="2" fillId="4" borderId="15" xfId="0" applyNumberFormat="1" applyFont="1" applyFill="1" applyBorder="1"/>
    <xf numFmtId="164" fontId="5" fillId="0" borderId="3" xfId="1" applyFont="1" applyBorder="1"/>
    <xf numFmtId="164" fontId="5" fillId="0" borderId="4" xfId="1" applyFont="1" applyBorder="1"/>
    <xf numFmtId="164" fontId="5" fillId="0" borderId="5" xfId="1" applyFont="1" applyBorder="1"/>
    <xf numFmtId="164" fontId="5" fillId="0" borderId="1" xfId="1" applyFont="1" applyBorder="1"/>
    <xf numFmtId="169" fontId="0" fillId="5" borderId="29" xfId="1" applyNumberFormat="1" applyFont="1" applyFill="1" applyBorder="1" applyAlignment="1" applyProtection="1">
      <alignment vertical="center"/>
      <protection locked="0"/>
    </xf>
    <xf numFmtId="169" fontId="0" fillId="5" borderId="6" xfId="1" applyNumberFormat="1" applyFont="1" applyFill="1" applyBorder="1" applyAlignment="1" applyProtection="1">
      <alignment vertical="center"/>
      <protection locked="0"/>
    </xf>
    <xf numFmtId="169" fontId="0" fillId="4" borderId="26" xfId="1" applyNumberFormat="1" applyFont="1" applyFill="1" applyBorder="1" applyAlignment="1" applyProtection="1">
      <alignment vertical="center"/>
    </xf>
    <xf numFmtId="169" fontId="0" fillId="4" borderId="28" xfId="1" applyNumberFormat="1" applyFont="1" applyFill="1" applyBorder="1" applyAlignment="1" applyProtection="1">
      <alignment vertical="center"/>
    </xf>
    <xf numFmtId="169" fontId="0" fillId="4" borderId="33" xfId="1" applyNumberFormat="1" applyFont="1" applyFill="1" applyBorder="1" applyAlignment="1" applyProtection="1">
      <alignment vertical="center"/>
      <protection locked="0"/>
    </xf>
    <xf numFmtId="169" fontId="0" fillId="4" borderId="32" xfId="1" applyNumberFormat="1" applyFont="1" applyFill="1" applyBorder="1" applyAlignment="1" applyProtection="1">
      <alignment vertical="center"/>
      <protection locked="0"/>
    </xf>
    <xf numFmtId="164" fontId="0" fillId="4" borderId="20" xfId="1" applyFont="1" applyFill="1" applyBorder="1" applyAlignment="1" applyProtection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67" fontId="6" fillId="0" borderId="15" xfId="0" applyNumberFormat="1" applyFont="1" applyBorder="1"/>
    <xf numFmtId="0" fontId="12" fillId="2" borderId="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0" fillId="0" borderId="1" xfId="0" quotePrefix="1" applyNumberFormat="1" applyBorder="1" applyAlignment="1">
      <alignment horizontal="center"/>
    </xf>
    <xf numFmtId="0" fontId="17" fillId="4" borderId="3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7">
    <cellStyle name="Affichage kW" xfId="4"/>
    <cellStyle name="Affichage kW1" xfId="3"/>
    <cellStyle name="Euro" xfId="2"/>
    <cellStyle name="Milliers" xfId="1" builtinId="3"/>
    <cellStyle name="Normal" xfId="0" builtinId="0"/>
    <cellStyle name="Normal 2" xfId="5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topLeftCell="A10" workbookViewId="0">
      <selection activeCell="B24" sqref="B24"/>
    </sheetView>
  </sheetViews>
  <sheetFormatPr baseColWidth="10" defaultColWidth="10.875" defaultRowHeight="15.75"/>
  <cols>
    <col min="1" max="1" width="5.625" style="3" customWidth="1"/>
    <col min="2" max="4" width="19.375" style="3" customWidth="1"/>
    <col min="5" max="21" width="13.875" style="3" customWidth="1"/>
    <col min="22" max="16384" width="10.875" style="3"/>
  </cols>
  <sheetData>
    <row r="1" spans="1:21" ht="24.95" customHeight="1">
      <c r="A1" s="67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/>
      <c r="O1" s="18"/>
      <c r="P1" s="18"/>
      <c r="Q1" s="18"/>
      <c r="R1" s="18"/>
      <c r="S1" s="18"/>
      <c r="T1" s="18"/>
      <c r="U1" s="18"/>
    </row>
    <row r="2" spans="1:21" ht="69.9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18"/>
      <c r="P2" s="18"/>
      <c r="Q2" s="18"/>
      <c r="R2" s="18"/>
      <c r="S2" s="18"/>
      <c r="T2" s="18"/>
      <c r="U2" s="18"/>
    </row>
    <row r="3" spans="1:21" ht="231" customHeight="1">
      <c r="A3" s="64" t="s">
        <v>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19"/>
      <c r="P3" s="19"/>
      <c r="Q3" s="19"/>
      <c r="R3" s="19"/>
      <c r="S3" s="19"/>
      <c r="T3" s="19"/>
      <c r="U3" s="19"/>
    </row>
    <row r="8" spans="1:21" ht="18.75">
      <c r="A8" s="20" t="s">
        <v>29</v>
      </c>
    </row>
    <row r="9" spans="1:21" ht="16.5" thickBot="1">
      <c r="D9" s="21"/>
      <c r="E9" s="21"/>
      <c r="F9" s="21"/>
    </row>
    <row r="10" spans="1:21">
      <c r="B10" s="76" t="s">
        <v>24</v>
      </c>
      <c r="C10" s="78" t="s">
        <v>29</v>
      </c>
    </row>
    <row r="11" spans="1:21" ht="15.95" customHeight="1">
      <c r="B11" s="77"/>
      <c r="C11" s="79"/>
    </row>
    <row r="12" spans="1:21" ht="16.5" thickBot="1">
      <c r="B12" s="22" t="s">
        <v>18</v>
      </c>
      <c r="C12" s="22" t="s">
        <v>25</v>
      </c>
    </row>
    <row r="13" spans="1:21" ht="6" customHeight="1">
      <c r="B13" s="23"/>
      <c r="C13" s="23"/>
    </row>
    <row r="14" spans="1:21">
      <c r="B14" s="14"/>
      <c r="C14" s="14"/>
    </row>
    <row r="15" spans="1:21" ht="6" customHeight="1" thickBot="1">
      <c r="B15" s="26"/>
      <c r="C15" s="49"/>
    </row>
    <row r="18" spans="1:4" ht="18.75">
      <c r="A18" s="20" t="s">
        <v>34</v>
      </c>
    </row>
    <row r="19" spans="1:4" ht="16.5" thickBot="1"/>
    <row r="20" spans="1:4">
      <c r="B20" s="73" t="s">
        <v>13</v>
      </c>
      <c r="C20" s="74"/>
      <c r="D20" s="75"/>
    </row>
    <row r="21" spans="1:4">
      <c r="B21" s="50" t="s">
        <v>22</v>
      </c>
      <c r="C21" s="51" t="s">
        <v>23</v>
      </c>
      <c r="D21" s="52" t="s">
        <v>26</v>
      </c>
    </row>
    <row r="22" spans="1:4" ht="16.5" thickBot="1">
      <c r="B22" s="28" t="s">
        <v>27</v>
      </c>
      <c r="C22" s="29" t="s">
        <v>27</v>
      </c>
      <c r="D22" s="30"/>
    </row>
    <row r="23" spans="1:4" ht="6" customHeight="1">
      <c r="B23" s="24"/>
      <c r="C23" s="31"/>
      <c r="D23" s="25"/>
    </row>
    <row r="24" spans="1:4">
      <c r="B24" s="43"/>
      <c r="C24" s="44"/>
      <c r="D24" s="45">
        <f>0.485*B24+0.485*0.62*C24</f>
        <v>0</v>
      </c>
    </row>
    <row r="25" spans="1:4" ht="6" customHeight="1" thickBot="1">
      <c r="B25" s="47"/>
      <c r="C25" s="48"/>
      <c r="D25" s="46"/>
    </row>
  </sheetData>
  <sheetProtection sheet="1" objects="1" scenarios="1" selectLockedCells="1"/>
  <mergeCells count="5">
    <mergeCell ref="A3:N3"/>
    <mergeCell ref="A1:N2"/>
    <mergeCell ref="B20:D20"/>
    <mergeCell ref="B10:B11"/>
    <mergeCell ref="C10:C11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D7" sqref="D7"/>
    </sheetView>
  </sheetViews>
  <sheetFormatPr baseColWidth="10" defaultColWidth="10.875" defaultRowHeight="15.75"/>
  <cols>
    <col min="1" max="1" width="18.375" style="3" customWidth="1"/>
    <col min="2" max="2" width="17.875" style="3" bestFit="1" customWidth="1"/>
    <col min="3" max="4" width="20.875" style="3" customWidth="1"/>
    <col min="5" max="5" width="10.875" style="3"/>
    <col min="6" max="6" width="30.375" style="3" customWidth="1"/>
    <col min="7" max="8" width="15.625" style="3" bestFit="1" customWidth="1"/>
    <col min="9" max="16384" width="10.875" style="3"/>
  </cols>
  <sheetData>
    <row r="1" spans="1:14" ht="24.95" customHeight="1">
      <c r="A1" s="80" t="s">
        <v>28</v>
      </c>
      <c r="B1" s="81"/>
      <c r="C1" s="81"/>
      <c r="D1" s="81"/>
      <c r="E1" s="81"/>
      <c r="F1" s="81"/>
    </row>
    <row r="2" spans="1:14" ht="75.95" customHeight="1">
      <c r="A2" s="80"/>
      <c r="B2" s="81"/>
      <c r="C2" s="81"/>
      <c r="D2" s="81"/>
      <c r="E2" s="81"/>
      <c r="F2" s="81"/>
    </row>
    <row r="4" spans="1:14">
      <c r="G4" s="12"/>
      <c r="H4" s="12"/>
    </row>
    <row r="5" spans="1:14">
      <c r="G5" s="12"/>
      <c r="H5" s="12"/>
    </row>
    <row r="6" spans="1:14">
      <c r="C6" s="36" t="s">
        <v>20</v>
      </c>
      <c r="D6" s="36" t="s">
        <v>30</v>
      </c>
      <c r="G6" s="12"/>
      <c r="H6" s="12"/>
    </row>
    <row r="7" spans="1:14">
      <c r="C7" s="27" t="s">
        <v>21</v>
      </c>
      <c r="D7" s="27" t="s">
        <v>18</v>
      </c>
      <c r="G7" s="12"/>
      <c r="H7" s="12"/>
    </row>
    <row r="8" spans="1:14">
      <c r="C8" s="37">
        <f>SUM(DQE!G3:G3)</f>
        <v>77.498000000000005</v>
      </c>
      <c r="D8" s="38">
        <f>SUM(DQE!Y3:Y3)</f>
        <v>2248.23</v>
      </c>
      <c r="G8" s="12"/>
      <c r="H8" s="12"/>
      <c r="K8" s="13"/>
      <c r="L8" s="13"/>
      <c r="M8" s="13"/>
      <c r="N8" s="13"/>
    </row>
  </sheetData>
  <sheetProtection sheet="1" selectLockedCells="1"/>
  <mergeCells count="1">
    <mergeCell ref="A1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"/>
  <sheetViews>
    <sheetView topLeftCell="K1" workbookViewId="0">
      <selection sqref="A1:A2"/>
    </sheetView>
  </sheetViews>
  <sheetFormatPr baseColWidth="10" defaultRowHeight="15.75"/>
  <cols>
    <col min="1" max="1" width="12.875" customWidth="1"/>
    <col min="2" max="2" width="18.875" customWidth="1"/>
    <col min="3" max="3" width="29.375" customWidth="1"/>
    <col min="4" max="4" width="11" bestFit="1" customWidth="1"/>
    <col min="5" max="5" width="22.125" customWidth="1"/>
    <col min="6" max="6" width="16.125" customWidth="1"/>
    <col min="7" max="7" width="16" customWidth="1"/>
    <col min="8" max="8" width="18.5" bestFit="1" customWidth="1"/>
    <col min="9" max="9" width="14.875" customWidth="1"/>
    <col min="10" max="11" width="15.375" customWidth="1"/>
    <col min="12" max="12" width="2.375" customWidth="1"/>
    <col min="13" max="25" width="15.875" customWidth="1"/>
  </cols>
  <sheetData>
    <row r="1" spans="1:25" s="1" customFormat="1" ht="60">
      <c r="A1" s="82" t="s">
        <v>0</v>
      </c>
      <c r="B1" s="82" t="s">
        <v>1</v>
      </c>
      <c r="C1" s="82"/>
      <c r="D1" s="82"/>
      <c r="E1" s="82"/>
      <c r="F1" s="84" t="s">
        <v>32</v>
      </c>
      <c r="G1" s="91" t="s">
        <v>8</v>
      </c>
      <c r="H1" s="86" t="s">
        <v>40</v>
      </c>
      <c r="I1" s="88" t="s">
        <v>41</v>
      </c>
      <c r="J1" s="90" t="s">
        <v>6</v>
      </c>
      <c r="K1" s="85" t="s">
        <v>7</v>
      </c>
      <c r="M1" s="6" t="s">
        <v>11</v>
      </c>
      <c r="N1" s="7" t="s">
        <v>12</v>
      </c>
      <c r="O1" s="10" t="s">
        <v>9</v>
      </c>
      <c r="P1" s="7" t="s">
        <v>13</v>
      </c>
      <c r="Q1" s="6" t="s">
        <v>35</v>
      </c>
      <c r="R1" s="10" t="s">
        <v>36</v>
      </c>
      <c r="S1" s="7" t="s">
        <v>37</v>
      </c>
      <c r="T1" s="6" t="s">
        <v>38</v>
      </c>
      <c r="U1" s="7" t="s">
        <v>19</v>
      </c>
      <c r="V1" s="6" t="s">
        <v>14</v>
      </c>
      <c r="W1" s="7" t="s">
        <v>15</v>
      </c>
      <c r="X1" s="59" t="s">
        <v>16</v>
      </c>
      <c r="Y1" s="7" t="s">
        <v>17</v>
      </c>
    </row>
    <row r="2" spans="1:25" s="1" customFormat="1">
      <c r="A2" s="83"/>
      <c r="B2" s="35" t="s">
        <v>2</v>
      </c>
      <c r="C2" s="32" t="s">
        <v>3</v>
      </c>
      <c r="D2" s="32" t="s">
        <v>4</v>
      </c>
      <c r="E2" s="33" t="s">
        <v>5</v>
      </c>
      <c r="F2" s="84"/>
      <c r="G2" s="92"/>
      <c r="H2" s="87"/>
      <c r="I2" s="89"/>
      <c r="J2" s="90"/>
      <c r="K2" s="85"/>
      <c r="M2" s="55" t="s">
        <v>18</v>
      </c>
      <c r="N2" s="56" t="s">
        <v>18</v>
      </c>
      <c r="O2" s="57"/>
      <c r="P2" s="56" t="s">
        <v>18</v>
      </c>
      <c r="Q2" s="8" t="s">
        <v>18</v>
      </c>
      <c r="R2" s="53" t="s">
        <v>18</v>
      </c>
      <c r="S2" s="9" t="s">
        <v>18</v>
      </c>
      <c r="T2" s="55" t="s">
        <v>18</v>
      </c>
      <c r="U2" s="56" t="s">
        <v>18</v>
      </c>
      <c r="V2" s="55" t="s">
        <v>18</v>
      </c>
      <c r="W2" s="56" t="s">
        <v>18</v>
      </c>
      <c r="X2" s="60" t="s">
        <v>18</v>
      </c>
      <c r="Y2" s="9" t="s">
        <v>18</v>
      </c>
    </row>
    <row r="3" spans="1:25" s="1" customFormat="1">
      <c r="A3" s="16" t="s">
        <v>31</v>
      </c>
      <c r="B3" s="17" t="s">
        <v>42</v>
      </c>
      <c r="C3" s="61" t="s">
        <v>43</v>
      </c>
      <c r="D3" s="16" t="s">
        <v>44</v>
      </c>
      <c r="E3" s="62" t="s">
        <v>45</v>
      </c>
      <c r="F3" s="63" t="s">
        <v>46</v>
      </c>
      <c r="G3" s="58">
        <v>77.498000000000005</v>
      </c>
      <c r="H3" s="2" t="s">
        <v>47</v>
      </c>
      <c r="I3" s="2" t="s">
        <v>48</v>
      </c>
      <c r="J3" s="16" t="s">
        <v>49</v>
      </c>
      <c r="K3" s="54">
        <v>45382</v>
      </c>
      <c r="M3" s="4">
        <f>BPU!$B$14</f>
        <v>0</v>
      </c>
      <c r="N3" s="5">
        <f>ROUND(BPU!$C$14*G3,2)</f>
        <v>0</v>
      </c>
      <c r="O3" s="15" t="s">
        <v>10</v>
      </c>
      <c r="P3" s="5">
        <f>ROUND(IF(O3="Oui",BPU!$D$24,0)*G3,2)</f>
        <v>0</v>
      </c>
      <c r="Q3" s="39">
        <v>133.56</v>
      </c>
      <c r="R3" s="40">
        <v>663.38</v>
      </c>
      <c r="S3" s="41">
        <v>467.51</v>
      </c>
      <c r="T3" s="11">
        <f>ROUND(8.41*G3,2)</f>
        <v>651.76</v>
      </c>
      <c r="U3" s="5">
        <v>34.06</v>
      </c>
      <c r="V3" s="4">
        <f>ROUND((M3+Q3+S3+U3)*5.5%,2)</f>
        <v>34.93</v>
      </c>
      <c r="W3" s="34">
        <f>ROUND((N3+P3+R3+T3)*20%,2)</f>
        <v>263.02999999999997</v>
      </c>
      <c r="X3" s="4">
        <f>SUM(M3:N3)+SUM(P3:U3)</f>
        <v>1950.27</v>
      </c>
      <c r="Y3" s="42">
        <f>X3+W3+V3</f>
        <v>2248.23</v>
      </c>
    </row>
  </sheetData>
  <sheetProtection sheet="1" selectLockedCells="1"/>
  <mergeCells count="8">
    <mergeCell ref="A1:A2"/>
    <mergeCell ref="B1:E1"/>
    <mergeCell ref="F1:F2"/>
    <mergeCell ref="K1:K2"/>
    <mergeCell ref="H1:H2"/>
    <mergeCell ref="I1:I2"/>
    <mergeCell ref="J1:J2"/>
    <mergeCell ref="G1:G2"/>
  </mergeCells>
  <phoneticPr fontId="3" type="noConversion"/>
  <conditionalFormatting sqref="F3">
    <cfRule type="duplicateValues" priority="2"/>
  </conditionalFormatting>
  <pageMargins left="0.70866141732283472" right="0.70866141732283472" top="0.74803149606299213" bottom="0.74803149606299213" header="0.31496062992125984" footer="0.31496062992125984"/>
  <pageSetup paperSize="8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c22e84-cbd4-4418-ae0f-f3198b1151a0">
      <Terms xmlns="http://schemas.microsoft.com/office/infopath/2007/PartnerControls"/>
    </lcf76f155ced4ddcb4097134ff3c332f>
    <TaxCatchAll xmlns="483e90d8-f666-485d-9f1f-08fd636c2a3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65954F343CF449A1864CAEB99A1927" ma:contentTypeVersion="14" ma:contentTypeDescription="Crée un document." ma:contentTypeScope="" ma:versionID="c98cecece25bd32233c5b992b41f8341">
  <xsd:schema xmlns:xsd="http://www.w3.org/2001/XMLSchema" xmlns:xs="http://www.w3.org/2001/XMLSchema" xmlns:p="http://schemas.microsoft.com/office/2006/metadata/properties" xmlns:ns2="a9c22e84-cbd4-4418-ae0f-f3198b1151a0" xmlns:ns3="483e90d8-f666-485d-9f1f-08fd636c2a33" targetNamespace="http://schemas.microsoft.com/office/2006/metadata/properties" ma:root="true" ma:fieldsID="5db7e0634e8d8d4ab299eb5ce2c6534f" ns2:_="" ns3:_="">
    <xsd:import namespace="a9c22e84-cbd4-4418-ae0f-f3198b1151a0"/>
    <xsd:import namespace="483e90d8-f666-485d-9f1f-08fd636c2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22e84-cbd4-4418-ae0f-f3198b1151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c80c3d21-e085-480c-be00-29c99991e3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3e90d8-f666-485d-9f1f-08fd636c2a3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60073a8-bc63-4bed-83dc-23b998b06280}" ma:internalName="TaxCatchAll" ma:showField="CatchAllData" ma:web="483e90d8-f666-485d-9f1f-08fd636c2a3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B32C89-A77D-4B77-A59F-2AF731EE6A90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a9c22e84-cbd4-4418-ae0f-f3198b1151a0"/>
    <ds:schemaRef ds:uri="http://schemas.microsoft.com/office/infopath/2007/PartnerControls"/>
    <ds:schemaRef ds:uri="http://schemas.microsoft.com/office/2006/metadata/properties"/>
    <ds:schemaRef ds:uri="http://purl.org/dc/terms/"/>
    <ds:schemaRef ds:uri="483e90d8-f666-485d-9f1f-08fd636c2a33"/>
  </ds:schemaRefs>
</ds:datastoreItem>
</file>

<file path=customXml/itemProps2.xml><?xml version="1.0" encoding="utf-8"?>
<ds:datastoreItem xmlns:ds="http://schemas.openxmlformats.org/officeDocument/2006/customXml" ds:itemID="{AEF4D3EA-95D9-4CC0-A159-1FE72148A2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c22e84-cbd4-4418-ae0f-f3198b1151a0"/>
    <ds:schemaRef ds:uri="483e90d8-f666-485d-9f1f-08fd636c2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4FCB73-1D75-4752-AD67-DCE3B29E9A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BPU</vt:lpstr>
      <vt:lpstr>DQE RECAP</vt:lpstr>
      <vt:lpstr>DQE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intend1</cp:lastModifiedBy>
  <cp:lastPrinted>2022-12-05T08:54:24Z</cp:lastPrinted>
  <dcterms:created xsi:type="dcterms:W3CDTF">2021-03-15T12:50:48Z</dcterms:created>
  <dcterms:modified xsi:type="dcterms:W3CDTF">2022-12-05T10:24:37Z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0x010100D965954F343CF449A1864CAEB99A1927</vt:lpwstr>
  </property>
  <property fmtid="{D5CDD505-2E9C-101B-9397-08002B2CF9AE}" pid="3" name="MediaServiceImageTags">
    <vt:lpwstr/>
  </property>
</Properties>
</file>