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Récapitulatif glob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1" l="1"/>
  <c r="F154" i="1" l="1"/>
  <c r="F150" i="1"/>
  <c r="F117" i="1"/>
  <c r="F159" i="1"/>
  <c r="F157" i="1"/>
  <c r="F156" i="1"/>
  <c r="H28" i="1"/>
  <c r="F50" i="1"/>
  <c r="F162" i="1"/>
  <c r="H27" i="1"/>
  <c r="F29" i="1"/>
  <c r="H29" i="1" s="1"/>
  <c r="H51" i="1"/>
  <c r="F45" i="1"/>
  <c r="F49" i="1"/>
  <c r="F46" i="1"/>
  <c r="F53" i="1"/>
  <c r="F104" i="1"/>
  <c r="F148" i="1"/>
  <c r="F155" i="1"/>
  <c r="F10" i="1"/>
  <c r="F52" i="1"/>
  <c r="F33" i="1"/>
  <c r="F147" i="1"/>
  <c r="F158" i="1"/>
  <c r="F47" i="1"/>
  <c r="F146" i="1"/>
  <c r="F144" i="1"/>
  <c r="F48" i="1"/>
  <c r="F149" i="1"/>
  <c r="F12" i="1"/>
  <c r="F38" i="1"/>
  <c r="H63" i="1" l="1"/>
  <c r="H73" i="1"/>
  <c r="H91" i="1"/>
  <c r="F64" i="1"/>
  <c r="H109" i="1"/>
  <c r="H106" i="1"/>
  <c r="F136" i="1"/>
  <c r="F84" i="1"/>
  <c r="F115" i="1"/>
  <c r="F137" i="1"/>
  <c r="F67" i="1"/>
  <c r="F66" i="1"/>
  <c r="F132" i="1"/>
  <c r="F81" i="1"/>
  <c r="F99" i="1"/>
  <c r="F97" i="1"/>
  <c r="H74" i="1"/>
  <c r="H104" i="1"/>
  <c r="H99" i="1"/>
  <c r="F80" i="1"/>
  <c r="F110" i="1"/>
  <c r="F103" i="1"/>
  <c r="F88" i="1"/>
  <c r="F130" i="1"/>
  <c r="H130" i="1" s="1"/>
  <c r="F65" i="1"/>
  <c r="F82" i="1"/>
  <c r="F138" i="1"/>
  <c r="F75" i="1"/>
  <c r="F134" i="1"/>
  <c r="F78" i="1"/>
  <c r="F127" i="1"/>
  <c r="F161" i="1"/>
  <c r="F129" i="1"/>
  <c r="F98" i="1"/>
  <c r="F96" i="1"/>
  <c r="F95" i="1"/>
  <c r="H92" i="1"/>
  <c r="H89" i="1"/>
  <c r="H94" i="1"/>
  <c r="H85" i="1"/>
  <c r="F86" i="1"/>
  <c r="H87" i="1"/>
  <c r="F79" i="1"/>
  <c r="H62" i="1"/>
  <c r="F77" i="1"/>
  <c r="F76" i="1"/>
  <c r="F71" i="1"/>
  <c r="H68" i="1"/>
  <c r="F61" i="1"/>
  <c r="F40" i="1"/>
  <c r="F31" i="1"/>
  <c r="H20" i="1"/>
  <c r="F32" i="1"/>
  <c r="F30" i="1"/>
  <c r="F21" i="1"/>
  <c r="F145" i="1"/>
  <c r="F139" i="1"/>
  <c r="F131" i="1"/>
  <c r="F128" i="1"/>
  <c r="F126" i="1"/>
  <c r="F124" i="1"/>
  <c r="F107" i="1"/>
  <c r="F102" i="1"/>
  <c r="F100" i="1"/>
  <c r="F90" i="1"/>
  <c r="F72" i="1"/>
  <c r="F70" i="1"/>
  <c r="F105" i="1"/>
  <c r="F55" i="1"/>
  <c r="F54" i="1"/>
  <c r="F19" i="1"/>
  <c r="H156" i="1" l="1"/>
  <c r="H151" i="1" l="1"/>
  <c r="H40" i="1" l="1"/>
  <c r="H145" i="1"/>
  <c r="H123" i="1"/>
  <c r="H117" i="1"/>
  <c r="H118" i="1"/>
  <c r="H114" i="1"/>
  <c r="H113" i="1"/>
  <c r="H111" i="1"/>
  <c r="H107" i="1"/>
  <c r="H120" i="1"/>
  <c r="I140" i="1"/>
  <c r="H134" i="1" l="1"/>
  <c r="I171" i="1" l="1"/>
  <c r="H170" i="1"/>
  <c r="H169" i="1"/>
  <c r="H168" i="1"/>
  <c r="H167" i="1"/>
  <c r="H171" i="1" l="1"/>
  <c r="H64" i="1"/>
  <c r="H78" i="1"/>
  <c r="H127" i="1"/>
  <c r="H96" i="1" l="1"/>
  <c r="H97" i="1"/>
  <c r="H30" i="1"/>
  <c r="H21" i="1" l="1"/>
  <c r="H98" i="1"/>
  <c r="H101" i="1"/>
  <c r="H138" i="1"/>
  <c r="H135" i="1"/>
  <c r="H122" i="1"/>
  <c r="H133" i="1"/>
  <c r="H132" i="1"/>
  <c r="H121" i="1"/>
  <c r="H124" i="1"/>
  <c r="H102" i="1"/>
  <c r="H100" i="1"/>
  <c r="H119" i="1"/>
  <c r="H116" i="1"/>
  <c r="H115" i="1"/>
  <c r="H112" i="1"/>
  <c r="H110" i="1"/>
  <c r="H72" i="1"/>
  <c r="H108" i="1"/>
  <c r="H70" i="1"/>
  <c r="H105" i="1"/>
  <c r="I22" i="1"/>
  <c r="H19" i="1"/>
  <c r="H22" i="1" l="1"/>
  <c r="H137" i="1" l="1"/>
  <c r="H153" i="1" l="1"/>
  <c r="H161" i="1" l="1"/>
  <c r="H71" i="1"/>
  <c r="H77" i="1"/>
  <c r="H90" i="1"/>
  <c r="H61" i="1"/>
  <c r="H39" i="1"/>
  <c r="H162" i="1"/>
  <c r="H69" i="1" l="1"/>
  <c r="H147" i="1" l="1"/>
  <c r="H148" i="1"/>
  <c r="H149" i="1"/>
  <c r="H150" i="1"/>
  <c r="H152" i="1"/>
  <c r="H154" i="1"/>
  <c r="H155" i="1"/>
  <c r="H157" i="1"/>
  <c r="H158" i="1"/>
  <c r="H159" i="1"/>
  <c r="H65" i="1"/>
  <c r="H66" i="1"/>
  <c r="H67" i="1"/>
  <c r="H75" i="1"/>
  <c r="H76" i="1"/>
  <c r="H79" i="1"/>
  <c r="H80" i="1"/>
  <c r="H81" i="1"/>
  <c r="H82" i="1"/>
  <c r="H83" i="1"/>
  <c r="H84" i="1"/>
  <c r="H86" i="1"/>
  <c r="H88" i="1"/>
  <c r="H93" i="1"/>
  <c r="H95" i="1"/>
  <c r="H103" i="1"/>
  <c r="H125" i="1"/>
  <c r="H126" i="1"/>
  <c r="H128" i="1"/>
  <c r="H129" i="1"/>
  <c r="H131" i="1"/>
  <c r="H136" i="1"/>
  <c r="H139" i="1"/>
  <c r="H46" i="1"/>
  <c r="H47" i="1"/>
  <c r="H48" i="1"/>
  <c r="H49" i="1"/>
  <c r="H50" i="1"/>
  <c r="H52" i="1"/>
  <c r="H53" i="1"/>
  <c r="H54" i="1"/>
  <c r="H55" i="1"/>
  <c r="H56" i="1"/>
  <c r="H45" i="1"/>
  <c r="H38" i="1"/>
  <c r="H31" i="1"/>
  <c r="H32" i="1"/>
  <c r="H33" i="1"/>
  <c r="H9" i="1"/>
  <c r="H10" i="1"/>
  <c r="H11" i="1"/>
  <c r="H12" i="1"/>
  <c r="H13" i="1"/>
  <c r="I163" i="1"/>
  <c r="H144" i="1"/>
  <c r="H146" i="1"/>
  <c r="I57" i="1"/>
  <c r="I41" i="1"/>
  <c r="I34" i="1"/>
  <c r="I14" i="1"/>
  <c r="H140" i="1" l="1"/>
  <c r="H163" i="1"/>
  <c r="H57" i="1"/>
  <c r="H41" i="1"/>
  <c r="H34" i="1"/>
  <c r="H14" i="1"/>
</calcChain>
</file>

<file path=xl/sharedStrings.xml><?xml version="1.0" encoding="utf-8"?>
<sst xmlns="http://schemas.openxmlformats.org/spreadsheetml/2006/main" count="529" uniqueCount="229">
  <si>
    <t>Articles</t>
  </si>
  <si>
    <t>marque</t>
  </si>
  <si>
    <t>conditionnement</t>
  </si>
  <si>
    <t>Unité de facturation</t>
  </si>
  <si>
    <t>quantités Unitaires</t>
  </si>
  <si>
    <t>pot 150g</t>
  </si>
  <si>
    <t>Pot</t>
  </si>
  <si>
    <t>pot 125g</t>
  </si>
  <si>
    <t>yaourt aromatisé (v)</t>
  </si>
  <si>
    <t>yaourt velouté/brassé aux fruits(v)</t>
  </si>
  <si>
    <t>Total :</t>
  </si>
  <si>
    <t>(v) Préciser les variétés de parfums proposées</t>
  </si>
  <si>
    <t>yaourt nature non sucré bio</t>
  </si>
  <si>
    <t>yaourt nature sucre bio</t>
  </si>
  <si>
    <t>yaourt aromatisé bio (v)</t>
  </si>
  <si>
    <t>fromage blanc bio</t>
  </si>
  <si>
    <t>pot 100g</t>
  </si>
  <si>
    <t>seau 5kg</t>
  </si>
  <si>
    <t>Kg</t>
  </si>
  <si>
    <t>lait 1/2 écrémé UHT AB</t>
  </si>
  <si>
    <t>6xbrick1l</t>
  </si>
  <si>
    <t>litre</t>
  </si>
  <si>
    <t>crème fraiche bio</t>
  </si>
  <si>
    <t>seau 5L</t>
  </si>
  <si>
    <t>petits suisses sucrés</t>
  </si>
  <si>
    <t>plq 6x60g</t>
  </si>
  <si>
    <t>petits suisses nature non sucrés</t>
  </si>
  <si>
    <t>faisselle</t>
  </si>
  <si>
    <t xml:space="preserve">fromage blanc seau </t>
  </si>
  <si>
    <t>kg</t>
  </si>
  <si>
    <t>fromage blanc fruit</t>
  </si>
  <si>
    <t>flan nappage caramel</t>
  </si>
  <si>
    <t>flan gélifié (v)</t>
  </si>
  <si>
    <t>pot 90 g</t>
  </si>
  <si>
    <t>mousse chocolat</t>
  </si>
  <si>
    <t>liégeois(v)</t>
  </si>
  <si>
    <t>boite 240g</t>
  </si>
  <si>
    <t>pièce</t>
  </si>
  <si>
    <t xml:space="preserve">pièce </t>
  </si>
  <si>
    <t>portion</t>
  </si>
  <si>
    <t>Emmental bloc 45%</t>
  </si>
  <si>
    <t>Emmental rapé 45%</t>
  </si>
  <si>
    <t xml:space="preserve">sachet </t>
  </si>
  <si>
    <t>Emmental dés 45%</t>
  </si>
  <si>
    <t>Fromage à tartiflette</t>
  </si>
  <si>
    <t>Edam</t>
  </si>
  <si>
    <t>Pyrénée</t>
  </si>
  <si>
    <t>Saint Paulin</t>
  </si>
  <si>
    <t>Chevre long 180gr</t>
  </si>
  <si>
    <t>piece</t>
  </si>
  <si>
    <t>Chevre long 1kg</t>
  </si>
  <si>
    <t>Saint Albray</t>
  </si>
  <si>
    <t>Vieux pané</t>
  </si>
  <si>
    <t>bte 96x22g</t>
  </si>
  <si>
    <t>boursin ail et fines herbes</t>
  </si>
  <si>
    <t>bte 32x16g</t>
  </si>
  <si>
    <t>Vache qui rit portions</t>
  </si>
  <si>
    <t>bte 80x17,5g</t>
  </si>
  <si>
    <t>P'tit louis coque</t>
  </si>
  <si>
    <t>bte 30x20g</t>
  </si>
  <si>
    <t>Cantadou</t>
  </si>
  <si>
    <t>bte 54*16,66g</t>
  </si>
  <si>
    <t>bte 100 * 30 g</t>
  </si>
  <si>
    <t>bte 120 * 25 g</t>
  </si>
  <si>
    <t>bte 144 * 20 g</t>
  </si>
  <si>
    <t>Samos</t>
  </si>
  <si>
    <t>Brebis en dé</t>
  </si>
  <si>
    <t>barquette</t>
  </si>
  <si>
    <t>Pavé d'Affinois</t>
  </si>
  <si>
    <t>bte 40*30g</t>
  </si>
  <si>
    <t>Petit Moulé</t>
  </si>
  <si>
    <t>bte 24*16,66g</t>
  </si>
  <si>
    <t>bte 80*20g</t>
  </si>
  <si>
    <t>Six de Savoie</t>
  </si>
  <si>
    <t>bte 100*20g</t>
  </si>
  <si>
    <t>Chavroux</t>
  </si>
  <si>
    <t>bte 24*20g</t>
  </si>
  <si>
    <t>Mozzarella</t>
  </si>
  <si>
    <t>500gr</t>
  </si>
  <si>
    <t>beurre doux</t>
  </si>
  <si>
    <t>plq 250g</t>
  </si>
  <si>
    <t>micropain 10g</t>
  </si>
  <si>
    <t xml:space="preserve">lait 1/2 écrémé UHT </t>
  </si>
  <si>
    <t>Outre 10 litres</t>
  </si>
  <si>
    <t>œuf coquille</t>
  </si>
  <si>
    <t>plq 360 unités</t>
  </si>
  <si>
    <t>unité</t>
  </si>
  <si>
    <t>œufs liquides</t>
  </si>
  <si>
    <t>bidon 2L</t>
  </si>
  <si>
    <t>mayonnaise</t>
  </si>
  <si>
    <t>crème anglaise</t>
  </si>
  <si>
    <t>1 L</t>
  </si>
  <si>
    <t>crème fraiche double épaisse</t>
  </si>
  <si>
    <t>seau 5l</t>
  </si>
  <si>
    <t>crème speciale chantilly sucrée</t>
  </si>
  <si>
    <t>crème culinaire 20% UHT</t>
  </si>
  <si>
    <t>crème culinaire 35% UHT</t>
  </si>
  <si>
    <t>GROUPEMENT DE COMMANDES DU COLLEGE JACQUES PREVERT</t>
  </si>
  <si>
    <t>Echantillons</t>
  </si>
  <si>
    <t>Prix total HT</t>
  </si>
  <si>
    <t>Prix total TTC</t>
  </si>
  <si>
    <t>Lot 1 - Yaourts</t>
  </si>
  <si>
    <t xml:space="preserve"> MARCHE  PRODUITS LAITIERS ET OVO PRODUITS</t>
  </si>
  <si>
    <t>BORDEREAU DES PRIX UNITAIRES</t>
  </si>
  <si>
    <t>Les produits faisant l'objet d'une demande d'échantillons sont précédés d'un astérisque</t>
  </si>
  <si>
    <t>Observations</t>
  </si>
  <si>
    <t>Total</t>
  </si>
  <si>
    <t>6x 1l</t>
  </si>
  <si>
    <t>yaourt à la grecque</t>
  </si>
  <si>
    <t>yaourt nature entier  non sucré</t>
  </si>
  <si>
    <t>yaourt nature sucré</t>
  </si>
  <si>
    <t>prix unitaire HT</t>
  </si>
  <si>
    <t>6*500g</t>
  </si>
  <si>
    <t>102*30g</t>
  </si>
  <si>
    <t>20g*80*6</t>
  </si>
  <si>
    <t>16g*12*12</t>
  </si>
  <si>
    <t>16g*32*8</t>
  </si>
  <si>
    <t>450*12 (5,4kg)</t>
  </si>
  <si>
    <t>1L</t>
  </si>
  <si>
    <t>Quantités Unitaires</t>
  </si>
  <si>
    <t>lait entier AB</t>
  </si>
  <si>
    <t>cubi 10L</t>
  </si>
  <si>
    <t>Mascarpone</t>
  </si>
  <si>
    <t>pot de 500 gr</t>
  </si>
  <si>
    <t>jaune d'œufs liquides</t>
  </si>
  <si>
    <t>blanc oeufs liquides</t>
  </si>
  <si>
    <t>lait entier</t>
  </si>
  <si>
    <t>Lot 2 - Yaourts issus de circuits courts de commercialisation</t>
  </si>
  <si>
    <t>yaourt nature au lait entier non sucré</t>
  </si>
  <si>
    <t>Lot 3 - Laitages bio</t>
  </si>
  <si>
    <t>Lot 4 - Lait et crème bio</t>
  </si>
  <si>
    <t>Pavé d'Auge</t>
  </si>
  <si>
    <t>boîte</t>
  </si>
  <si>
    <t>yaourt brassé aux fruits bio (v)</t>
  </si>
  <si>
    <t>Mozzarella bille</t>
  </si>
  <si>
    <t>Mozzarella cossette</t>
  </si>
  <si>
    <t>Coulommiers</t>
  </si>
  <si>
    <t>25g*8</t>
  </si>
  <si>
    <t>Lot 5 - Desserts lactés</t>
  </si>
  <si>
    <t>Mention EGALIM</t>
  </si>
  <si>
    <t>*</t>
  </si>
  <si>
    <t>crème fraiche double épaisse aop ou équivalent</t>
  </si>
  <si>
    <t>beurre doux AOP ou équivalent</t>
  </si>
  <si>
    <t>beaufort AOP ou équivalent</t>
  </si>
  <si>
    <t>Cantal AOP ou équivalent</t>
  </si>
  <si>
    <t>Comté AOP ou équivalent</t>
  </si>
  <si>
    <t>Reblochon AOP ou équivalent</t>
  </si>
  <si>
    <t>Roquefort AOP ou équivalent</t>
  </si>
  <si>
    <t>Livarot AOP ou équivalent au lait cru</t>
  </si>
  <si>
    <t>Neufchâtel AOP ou équivelant</t>
  </si>
  <si>
    <t>Tomme Noire Pyrénées IGP ou équivalent</t>
  </si>
  <si>
    <t>Saint Nectaire AOP ou équivalent</t>
  </si>
  <si>
    <t xml:space="preserve">Camembert  de Normandie au lait cru AOP ou équivalent </t>
  </si>
  <si>
    <t>Etorky AOP ou équivalent</t>
  </si>
  <si>
    <t>Mimolette label rouge ou équivalent</t>
  </si>
  <si>
    <t xml:space="preserve">Brie de meaux AOP ou équivalent </t>
  </si>
  <si>
    <t>Portions Edam bio</t>
  </si>
  <si>
    <t>Portions Emmental bio</t>
  </si>
  <si>
    <t>Portions Chanteneige bio</t>
  </si>
  <si>
    <t>Portions Gouda bio</t>
  </si>
  <si>
    <t>Portions St Moret bio</t>
  </si>
  <si>
    <t>Portions Saint Paulin bio</t>
  </si>
  <si>
    <t>Tomme de Savoie IGP ou équivalent</t>
  </si>
  <si>
    <t xml:space="preserve">Lot 6 - Fromages </t>
  </si>
  <si>
    <t>Portions kiri bio</t>
  </si>
  <si>
    <t>Portions mini babybel bio</t>
  </si>
  <si>
    <t>Portions Saint Paulin</t>
  </si>
  <si>
    <t>Portions mini babybel</t>
  </si>
  <si>
    <t>Portions Gouda</t>
  </si>
  <si>
    <t xml:space="preserve">Portions Emmental </t>
  </si>
  <si>
    <t>Portions Edam</t>
  </si>
  <si>
    <t xml:space="preserve">Portions Chanteneige </t>
  </si>
  <si>
    <t xml:space="preserve">Lot 7 - Œuf, lait, beurre et crème fraîche </t>
  </si>
  <si>
    <t>Lot 8 - Lait, beurre et crème fraîche issus de circuits courts de commercialisation</t>
  </si>
  <si>
    <t xml:space="preserve">Pont l'evêque AOP ou équivalent au lait cru  </t>
  </si>
  <si>
    <t xml:space="preserve">Portions kiri </t>
  </si>
  <si>
    <t xml:space="preserve">Portions St Moret </t>
  </si>
  <si>
    <t>crème fraîche double épaisse</t>
  </si>
  <si>
    <t>pot 54 cl</t>
  </si>
  <si>
    <t xml:space="preserve">Lait entier </t>
  </si>
  <si>
    <t>Yaourt nature sucré (locaux)</t>
  </si>
  <si>
    <t>Camembert ordinaire (cuisine)</t>
  </si>
  <si>
    <t>bleu d'auvergne</t>
  </si>
  <si>
    <t>Gorgonzola</t>
  </si>
  <si>
    <t xml:space="preserve"> kg</t>
  </si>
  <si>
    <t>Fromage frais cuisine</t>
  </si>
  <si>
    <t>barquette 1kg</t>
  </si>
  <si>
    <t>Morbier</t>
  </si>
  <si>
    <t>Maroilles</t>
  </si>
  <si>
    <t>Mimolette jeune en pain</t>
  </si>
  <si>
    <t>ETABLISSEMENTS : Lyc. Camille Claudel (Caen), Clg Paul Verlaine (Evrecy), Lyc. Victor Hugo (Caen), CLG Jacques Prévert (Verson)</t>
  </si>
  <si>
    <t>Portions Tartare poivre</t>
  </si>
  <si>
    <t>Portions Tartare AFH</t>
  </si>
  <si>
    <t>Mimolette en dés</t>
  </si>
  <si>
    <t>sachet</t>
  </si>
  <si>
    <t>portion 30gr</t>
  </si>
  <si>
    <t>Portions bonbel</t>
  </si>
  <si>
    <t>bte 80</t>
  </si>
  <si>
    <t>Chèvre en dés</t>
  </si>
  <si>
    <t>sac</t>
  </si>
  <si>
    <t>Parmesan râpé</t>
  </si>
  <si>
    <t>bleu de bresse</t>
  </si>
  <si>
    <t>Cheddar râpé</t>
  </si>
  <si>
    <t>Feta cubes chèvre AOP</t>
  </si>
  <si>
    <t>Portions cantal AOP</t>
  </si>
  <si>
    <t>boîte 100*25 gr</t>
  </si>
  <si>
    <t>portions</t>
  </si>
  <si>
    <t>Portions comté AOP</t>
  </si>
  <si>
    <t>bte 100 * 30 gr</t>
  </si>
  <si>
    <t>Portions boursin ail et fines herbes</t>
  </si>
  <si>
    <t>petits suisses aux fruits(v) ou chocolat</t>
  </si>
  <si>
    <t>crème dessert (v)</t>
  </si>
  <si>
    <t>œufs écalés</t>
  </si>
  <si>
    <t>fromage frais sucré</t>
  </si>
  <si>
    <t>pot 60 gr</t>
  </si>
  <si>
    <t>pot</t>
  </si>
  <si>
    <t>crème dessert chocolat</t>
  </si>
  <si>
    <t>pot 100 gr</t>
  </si>
  <si>
    <t>flan vanille caramel</t>
  </si>
  <si>
    <t>LYCEE VICTOR HUGO  - CUISINE CENTRALE</t>
  </si>
  <si>
    <t>16 RUE GOMBEAUX</t>
  </si>
  <si>
    <t>14070 CAEN CEDEX 5</t>
  </si>
  <si>
    <t>Les colis devront être bien identifiés et les échantillons doivent être anonymés pour la dégustation (ne pas les étiquetter)</t>
  </si>
  <si>
    <t>Pour les achats  de produits non répertoriés : veuillez proposer le montant de la remise accordée sur le prix de base</t>
  </si>
  <si>
    <t>Remise de :</t>
  </si>
  <si>
    <t>Nom, signature et cachet de l'entreprise</t>
  </si>
  <si>
    <t>Echantillons à livrer entre le 12 et le 16 avril 2024 (de 6h30 à 10H) au :</t>
  </si>
  <si>
    <t>poches</t>
  </si>
  <si>
    <t>poche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</si>
</sst>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[$-40C]General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1" fillId="0" borderId="0"/>
  </cellStyleXfs>
  <cellXfs count="1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8" fontId="0" fillId="0" borderId="8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8" fontId="0" fillId="0" borderId="14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8" fontId="3" fillId="2" borderId="11" xfId="0" applyNumberFormat="1" applyFont="1" applyFill="1" applyBorder="1" applyAlignment="1">
      <alignment horizontal="center" vertical="center" wrapText="1"/>
    </xf>
    <xf numFmtId="8" fontId="0" fillId="0" borderId="33" xfId="0" applyNumberFormat="1" applyBorder="1" applyAlignment="1">
      <alignment horizontal="center" vertical="center" wrapText="1"/>
    </xf>
    <xf numFmtId="8" fontId="0" fillId="0" borderId="3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8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8" fontId="3" fillId="2" borderId="4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8" fontId="0" fillId="4" borderId="8" xfId="0" applyNumberFormat="1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8" fontId="0" fillId="4" borderId="8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8" fontId="0" fillId="5" borderId="8" xfId="0" applyNumberFormat="1" applyFill="1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8" fontId="0" fillId="0" borderId="8" xfId="0" applyNumberForma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8" fontId="3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topLeftCell="A151" workbookViewId="0">
      <selection activeCell="D74" sqref="D74"/>
    </sheetView>
  </sheetViews>
  <sheetFormatPr baseColWidth="10" defaultColWidth="9.140625" defaultRowHeight="15" x14ac:dyDescent="0.25"/>
  <cols>
    <col min="1" max="1" width="12.5703125" style="1" customWidth="1"/>
    <col min="2" max="2" width="52.140625" style="1" customWidth="1"/>
    <col min="3" max="3" width="12.42578125" style="1" customWidth="1"/>
    <col min="4" max="4" width="17.7109375" style="1" customWidth="1"/>
    <col min="5" max="6" width="12" style="1" customWidth="1"/>
    <col min="7" max="7" width="12.5703125" style="1" customWidth="1"/>
    <col min="8" max="8" width="12.42578125" style="1" customWidth="1"/>
    <col min="9" max="9" width="10" style="1" customWidth="1"/>
    <col min="10" max="10" width="15.140625" style="1" customWidth="1"/>
    <col min="11" max="16384" width="9.140625" style="1"/>
  </cols>
  <sheetData>
    <row r="1" spans="1:11" ht="31.5" customHeight="1" x14ac:dyDescent="0.25">
      <c r="A1" s="132" t="s">
        <v>97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31.5" customHeight="1" x14ac:dyDescent="0.25">
      <c r="A2" s="132" t="s">
        <v>102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62.25" customHeight="1" x14ac:dyDescent="0.25">
      <c r="A3" s="132" t="s">
        <v>190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6.25" customHeight="1" x14ac:dyDescent="0.25">
      <c r="A4" s="133" t="s">
        <v>103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s="2" customFormat="1" ht="15" customHeight="1" x14ac:dyDescent="0.25">
      <c r="A5" s="134" t="s">
        <v>104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59" customFormat="1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1" ht="30" customHeight="1" thickBot="1" x14ac:dyDescent="0.3">
      <c r="A7" s="145" t="s">
        <v>101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30" customHeight="1" thickBot="1" x14ac:dyDescent="0.3">
      <c r="A8" s="25" t="s">
        <v>98</v>
      </c>
      <c r="B8" s="26" t="s">
        <v>0</v>
      </c>
      <c r="C8" s="26" t="s">
        <v>1</v>
      </c>
      <c r="D8" s="26" t="s">
        <v>2</v>
      </c>
      <c r="E8" s="26" t="s">
        <v>3</v>
      </c>
      <c r="F8" s="26" t="s">
        <v>119</v>
      </c>
      <c r="G8" s="26" t="s">
        <v>111</v>
      </c>
      <c r="H8" s="26" t="s">
        <v>99</v>
      </c>
      <c r="I8" s="27" t="s">
        <v>100</v>
      </c>
      <c r="J8" s="23" t="s">
        <v>105</v>
      </c>
      <c r="K8" s="23" t="s">
        <v>139</v>
      </c>
    </row>
    <row r="9" spans="1:11" ht="15" customHeight="1" x14ac:dyDescent="0.25">
      <c r="A9" s="30"/>
      <c r="B9" s="3" t="s">
        <v>108</v>
      </c>
      <c r="C9" s="3"/>
      <c r="D9" s="3" t="s">
        <v>5</v>
      </c>
      <c r="E9" s="3" t="s">
        <v>6</v>
      </c>
      <c r="F9" s="9">
        <v>600</v>
      </c>
      <c r="G9" s="3"/>
      <c r="H9" s="11">
        <f t="shared" ref="H9:H13" si="0">F9*G9</f>
        <v>0</v>
      </c>
      <c r="I9" s="17"/>
      <c r="J9" s="19"/>
      <c r="K9" s="49"/>
    </row>
    <row r="10" spans="1:11" ht="15" customHeight="1" x14ac:dyDescent="0.25">
      <c r="A10" s="30" t="s">
        <v>140</v>
      </c>
      <c r="B10" s="33" t="s">
        <v>8</v>
      </c>
      <c r="C10" s="3"/>
      <c r="D10" s="3" t="s">
        <v>7</v>
      </c>
      <c r="E10" s="3" t="s">
        <v>6</v>
      </c>
      <c r="F10" s="9">
        <f>1000+25000+17936</f>
        <v>43936</v>
      </c>
      <c r="G10" s="3"/>
      <c r="H10" s="11">
        <f t="shared" si="0"/>
        <v>0</v>
      </c>
      <c r="I10" s="17"/>
      <c r="J10" s="19"/>
      <c r="K10" s="49"/>
    </row>
    <row r="11" spans="1:11" ht="15" customHeight="1" x14ac:dyDescent="0.25">
      <c r="A11" s="30"/>
      <c r="B11" s="3" t="s">
        <v>109</v>
      </c>
      <c r="C11" s="3"/>
      <c r="D11" s="3" t="s">
        <v>7</v>
      </c>
      <c r="E11" s="3" t="s">
        <v>6</v>
      </c>
      <c r="F11" s="9">
        <v>192</v>
      </c>
      <c r="G11" s="3"/>
      <c r="H11" s="11">
        <f t="shared" si="0"/>
        <v>0</v>
      </c>
      <c r="I11" s="17"/>
      <c r="J11" s="19"/>
      <c r="K11" s="49"/>
    </row>
    <row r="12" spans="1:11" ht="15" customHeight="1" x14ac:dyDescent="0.25">
      <c r="A12" s="30"/>
      <c r="B12" s="3" t="s">
        <v>110</v>
      </c>
      <c r="C12" s="3"/>
      <c r="D12" s="3" t="s">
        <v>7</v>
      </c>
      <c r="E12" s="3" t="s">
        <v>6</v>
      </c>
      <c r="F12" s="9">
        <f>5000+18524</f>
        <v>23524</v>
      </c>
      <c r="G12" s="3"/>
      <c r="H12" s="11">
        <f t="shared" si="0"/>
        <v>0</v>
      </c>
      <c r="I12" s="17"/>
      <c r="J12" s="19"/>
      <c r="K12" s="49"/>
    </row>
    <row r="13" spans="1:11" ht="15" customHeight="1" thickBot="1" x14ac:dyDescent="0.3">
      <c r="A13" s="30" t="s">
        <v>140</v>
      </c>
      <c r="B13" s="34" t="s">
        <v>9</v>
      </c>
      <c r="C13" s="12"/>
      <c r="D13" s="12" t="s">
        <v>7</v>
      </c>
      <c r="E13" s="12" t="s">
        <v>6</v>
      </c>
      <c r="F13" s="9">
        <v>3700</v>
      </c>
      <c r="G13" s="12"/>
      <c r="H13" s="11">
        <f t="shared" si="0"/>
        <v>0</v>
      </c>
      <c r="I13" s="18"/>
      <c r="J13" s="21"/>
      <c r="K13" s="21"/>
    </row>
    <row r="14" spans="1:11" ht="22.5" customHeight="1" thickBot="1" x14ac:dyDescent="0.3">
      <c r="A14" s="137" t="s">
        <v>10</v>
      </c>
      <c r="B14" s="138"/>
      <c r="C14" s="138"/>
      <c r="D14" s="138"/>
      <c r="E14" s="138"/>
      <c r="F14" s="138"/>
      <c r="G14" s="157"/>
      <c r="H14" s="16">
        <f>SUM(H9:H13)</f>
        <v>0</v>
      </c>
      <c r="I14" s="16">
        <f>SUM(I9:I13)</f>
        <v>0</v>
      </c>
      <c r="J14" s="22"/>
      <c r="K14" s="22"/>
    </row>
    <row r="15" spans="1:11" x14ac:dyDescent="0.25">
      <c r="A15" s="127" t="s">
        <v>11</v>
      </c>
      <c r="B15" s="127"/>
      <c r="C15" s="127"/>
      <c r="D15" s="127"/>
      <c r="E15" s="127"/>
      <c r="F15" s="127"/>
      <c r="G15" s="127"/>
      <c r="H15" s="127"/>
      <c r="I15" s="127"/>
    </row>
    <row r="16" spans="1:11" s="45" customFormat="1" x14ac:dyDescent="0.25">
      <c r="A16" s="44"/>
      <c r="B16" s="44"/>
      <c r="C16" s="44"/>
      <c r="D16" s="44"/>
      <c r="E16" s="44"/>
      <c r="F16" s="44"/>
      <c r="G16" s="44"/>
      <c r="H16" s="44"/>
      <c r="I16" s="44"/>
    </row>
    <row r="17" spans="1:11" s="45" customFormat="1" ht="21.75" customHeight="1" thickBot="1" x14ac:dyDescent="0.3">
      <c r="A17" s="145" t="s">
        <v>127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s="46" customFormat="1" ht="32.25" customHeight="1" thickBot="1" x14ac:dyDescent="0.3">
      <c r="A18" s="25" t="s">
        <v>98</v>
      </c>
      <c r="B18" s="26" t="s">
        <v>0</v>
      </c>
      <c r="C18" s="26" t="s">
        <v>1</v>
      </c>
      <c r="D18" s="26" t="s">
        <v>2</v>
      </c>
      <c r="E18" s="26" t="s">
        <v>3</v>
      </c>
      <c r="F18" s="26" t="s">
        <v>119</v>
      </c>
      <c r="G18" s="26" t="s">
        <v>111</v>
      </c>
      <c r="H18" s="26" t="s">
        <v>99</v>
      </c>
      <c r="I18" s="27" t="s">
        <v>100</v>
      </c>
      <c r="J18" s="23" t="s">
        <v>105</v>
      </c>
      <c r="K18" s="23" t="s">
        <v>139</v>
      </c>
    </row>
    <row r="19" spans="1:11" s="45" customFormat="1" ht="15.75" x14ac:dyDescent="0.25">
      <c r="A19" s="30"/>
      <c r="B19" s="3" t="s">
        <v>128</v>
      </c>
      <c r="C19" s="3"/>
      <c r="D19" s="3" t="s">
        <v>7</v>
      </c>
      <c r="E19" s="3" t="s">
        <v>6</v>
      </c>
      <c r="F19" s="9">
        <f>1500+1000</f>
        <v>2500</v>
      </c>
      <c r="G19" s="3"/>
      <c r="H19" s="11">
        <f t="shared" ref="H19:H21" si="1">F19*G19</f>
        <v>0</v>
      </c>
      <c r="I19" s="17"/>
      <c r="J19" s="19"/>
      <c r="K19" s="49"/>
    </row>
    <row r="20" spans="1:11" s="82" customFormat="1" ht="15.75" x14ac:dyDescent="0.25">
      <c r="A20" s="30"/>
      <c r="B20" s="12" t="s">
        <v>180</v>
      </c>
      <c r="C20" s="12"/>
      <c r="D20" s="3" t="s">
        <v>7</v>
      </c>
      <c r="E20" s="3" t="s">
        <v>6</v>
      </c>
      <c r="F20" s="9">
        <v>900</v>
      </c>
      <c r="G20" s="12"/>
      <c r="H20" s="11">
        <f t="shared" si="1"/>
        <v>0</v>
      </c>
      <c r="I20" s="18"/>
      <c r="J20" s="21"/>
      <c r="K20" s="21"/>
    </row>
    <row r="21" spans="1:11" s="45" customFormat="1" ht="16.5" thickBot="1" x14ac:dyDescent="0.3">
      <c r="A21" s="30" t="s">
        <v>140</v>
      </c>
      <c r="B21" s="34" t="s">
        <v>9</v>
      </c>
      <c r="C21" s="12"/>
      <c r="D21" s="12" t="s">
        <v>7</v>
      </c>
      <c r="E21" s="12" t="s">
        <v>6</v>
      </c>
      <c r="F21" s="9">
        <f>1000+2000+1100</f>
        <v>4100</v>
      </c>
      <c r="G21" s="12"/>
      <c r="H21" s="11">
        <f t="shared" si="1"/>
        <v>0</v>
      </c>
      <c r="I21" s="18"/>
      <c r="J21" s="21"/>
      <c r="K21" s="21"/>
    </row>
    <row r="22" spans="1:11" s="45" customFormat="1" ht="19.5" thickBot="1" x14ac:dyDescent="0.3">
      <c r="A22" s="137" t="s">
        <v>10</v>
      </c>
      <c r="B22" s="138"/>
      <c r="C22" s="138"/>
      <c r="D22" s="138"/>
      <c r="E22" s="138"/>
      <c r="F22" s="138"/>
      <c r="G22" s="157"/>
      <c r="H22" s="16">
        <f>SUM(H19:H21)</f>
        <v>0</v>
      </c>
      <c r="I22" s="16">
        <f>SUM(I19:I21)</f>
        <v>0</v>
      </c>
      <c r="J22" s="22"/>
      <c r="K22" s="22"/>
    </row>
    <row r="23" spans="1:11" s="45" customFormat="1" x14ac:dyDescent="0.25">
      <c r="A23" s="127" t="s">
        <v>11</v>
      </c>
      <c r="B23" s="127"/>
      <c r="C23" s="127"/>
      <c r="D23" s="127"/>
      <c r="E23" s="127"/>
      <c r="F23" s="127"/>
      <c r="G23" s="127"/>
      <c r="H23" s="127"/>
      <c r="I23" s="127"/>
      <c r="J23" s="46"/>
    </row>
    <row r="25" spans="1:11" ht="30" customHeight="1" thickBot="1" x14ac:dyDescent="0.3">
      <c r="A25" s="145" t="s">
        <v>129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1" s="2" customFormat="1" ht="30" customHeight="1" thickBot="1" x14ac:dyDescent="0.3">
      <c r="A26" s="25" t="s">
        <v>98</v>
      </c>
      <c r="B26" s="26" t="s">
        <v>0</v>
      </c>
      <c r="C26" s="26" t="s">
        <v>1</v>
      </c>
      <c r="D26" s="26" t="s">
        <v>2</v>
      </c>
      <c r="E26" s="26" t="s">
        <v>3</v>
      </c>
      <c r="F26" s="26" t="s">
        <v>119</v>
      </c>
      <c r="G26" s="26" t="s">
        <v>111</v>
      </c>
      <c r="H26" s="26" t="s">
        <v>99</v>
      </c>
      <c r="I26" s="26" t="s">
        <v>100</v>
      </c>
      <c r="J26" s="23" t="s">
        <v>105</v>
      </c>
      <c r="K26" s="23" t="s">
        <v>139</v>
      </c>
    </row>
    <row r="27" spans="1:11" s="111" customFormat="1" ht="15" customHeight="1" x14ac:dyDescent="0.25">
      <c r="A27" s="109"/>
      <c r="B27" s="110" t="s">
        <v>216</v>
      </c>
      <c r="C27" s="110"/>
      <c r="D27" s="110" t="s">
        <v>217</v>
      </c>
      <c r="E27" s="110" t="s">
        <v>215</v>
      </c>
      <c r="F27" s="112">
        <v>216</v>
      </c>
      <c r="G27" s="113"/>
      <c r="H27" s="11">
        <f t="shared" ref="H27:H33" si="2">F27*G27</f>
        <v>0</v>
      </c>
      <c r="I27" s="113"/>
      <c r="J27" s="114"/>
      <c r="K27" s="114"/>
    </row>
    <row r="28" spans="1:11" s="111" customFormat="1" ht="15" customHeight="1" x14ac:dyDescent="0.25">
      <c r="A28" s="116"/>
      <c r="B28" s="116" t="s">
        <v>218</v>
      </c>
      <c r="C28" s="116"/>
      <c r="D28" s="116" t="s">
        <v>217</v>
      </c>
      <c r="E28" s="116" t="s">
        <v>215</v>
      </c>
      <c r="F28" s="115">
        <v>800</v>
      </c>
      <c r="G28" s="55"/>
      <c r="H28" s="11">
        <f t="shared" si="2"/>
        <v>0</v>
      </c>
      <c r="I28" s="55"/>
      <c r="J28" s="56"/>
      <c r="K28" s="56"/>
    </row>
    <row r="29" spans="1:11" ht="15" customHeight="1" x14ac:dyDescent="0.25">
      <c r="A29" s="30"/>
      <c r="B29" s="3" t="s">
        <v>15</v>
      </c>
      <c r="C29" s="3"/>
      <c r="D29" s="3" t="s">
        <v>17</v>
      </c>
      <c r="E29" s="3" t="s">
        <v>18</v>
      </c>
      <c r="F29" s="104">
        <f>130+195</f>
        <v>325</v>
      </c>
      <c r="G29" s="9"/>
      <c r="H29" s="11">
        <f t="shared" si="2"/>
        <v>0</v>
      </c>
      <c r="I29" s="11"/>
      <c r="J29" s="48"/>
      <c r="K29" s="48"/>
    </row>
    <row r="30" spans="1:11" s="51" customFormat="1" ht="15" customHeight="1" x14ac:dyDescent="0.25">
      <c r="A30" s="30" t="s">
        <v>140</v>
      </c>
      <c r="B30" s="33" t="s">
        <v>133</v>
      </c>
      <c r="C30" s="3"/>
      <c r="D30" s="3" t="s">
        <v>7</v>
      </c>
      <c r="E30" s="3" t="s">
        <v>6</v>
      </c>
      <c r="F30" s="104">
        <f>1400+28000</f>
        <v>29400</v>
      </c>
      <c r="G30" s="3"/>
      <c r="H30" s="11">
        <f t="shared" si="2"/>
        <v>0</v>
      </c>
      <c r="I30" s="4"/>
      <c r="J30" s="21"/>
      <c r="K30" s="49"/>
    </row>
    <row r="31" spans="1:11" ht="15" customHeight="1" x14ac:dyDescent="0.25">
      <c r="A31" s="30"/>
      <c r="B31" s="47" t="s">
        <v>14</v>
      </c>
      <c r="C31" s="3"/>
      <c r="D31" s="3" t="s">
        <v>7</v>
      </c>
      <c r="E31" s="3" t="s">
        <v>6</v>
      </c>
      <c r="F31" s="104">
        <f>4200+15000</f>
        <v>19200</v>
      </c>
      <c r="G31" s="3"/>
      <c r="H31" s="11">
        <f t="shared" si="2"/>
        <v>0</v>
      </c>
      <c r="I31" s="4"/>
      <c r="J31" s="19"/>
      <c r="K31" s="49"/>
    </row>
    <row r="32" spans="1:11" ht="15" customHeight="1" x14ac:dyDescent="0.25">
      <c r="A32" s="30"/>
      <c r="B32" s="3" t="s">
        <v>12</v>
      </c>
      <c r="C32" s="3"/>
      <c r="D32" s="3" t="s">
        <v>7</v>
      </c>
      <c r="E32" s="3" t="s">
        <v>6</v>
      </c>
      <c r="F32" s="104">
        <f>700+1700+1700+4100</f>
        <v>8200</v>
      </c>
      <c r="G32" s="3"/>
      <c r="H32" s="11">
        <f t="shared" si="2"/>
        <v>0</v>
      </c>
      <c r="I32" s="4"/>
      <c r="J32" s="21"/>
      <c r="K32" s="49"/>
    </row>
    <row r="33" spans="1:11" ht="15" customHeight="1" thickBot="1" x14ac:dyDescent="0.3">
      <c r="A33" s="31" t="s">
        <v>140</v>
      </c>
      <c r="B33" s="34" t="s">
        <v>13</v>
      </c>
      <c r="C33" s="12"/>
      <c r="D33" s="12" t="s">
        <v>7</v>
      </c>
      <c r="E33" s="12" t="s">
        <v>6</v>
      </c>
      <c r="F33" s="104">
        <f>3700+16700+480</f>
        <v>20880</v>
      </c>
      <c r="G33" s="12"/>
      <c r="H33" s="11">
        <f t="shared" si="2"/>
        <v>0</v>
      </c>
      <c r="I33" s="13"/>
      <c r="J33" s="21"/>
      <c r="K33" s="21"/>
    </row>
    <row r="34" spans="1:11" ht="22.5" customHeight="1" thickBot="1" x14ac:dyDescent="0.3">
      <c r="A34" s="135" t="s">
        <v>10</v>
      </c>
      <c r="B34" s="136"/>
      <c r="C34" s="136"/>
      <c r="D34" s="136"/>
      <c r="E34" s="136"/>
      <c r="F34" s="136"/>
      <c r="G34" s="136"/>
      <c r="H34" s="16">
        <f>SUM(H29:H33)</f>
        <v>0</v>
      </c>
      <c r="I34" s="16">
        <f>SUM(I29:I33)</f>
        <v>0</v>
      </c>
      <c r="J34" s="24"/>
      <c r="K34" s="24"/>
    </row>
    <row r="35" spans="1:11" x14ac:dyDescent="0.25">
      <c r="A35" s="127" t="s">
        <v>11</v>
      </c>
      <c r="B35" s="127"/>
      <c r="C35" s="127"/>
      <c r="D35" s="127"/>
      <c r="E35" s="127"/>
      <c r="F35" s="127"/>
      <c r="G35" s="127"/>
      <c r="H35" s="127"/>
      <c r="I35" s="127"/>
    </row>
    <row r="36" spans="1:11" ht="30" customHeight="1" thickBot="1" x14ac:dyDescent="0.3">
      <c r="A36" s="145" t="s">
        <v>130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s="2" customFormat="1" ht="30" customHeight="1" thickBot="1" x14ac:dyDescent="0.3">
      <c r="A37" s="25" t="s">
        <v>98</v>
      </c>
      <c r="B37" s="26" t="s">
        <v>0</v>
      </c>
      <c r="C37" s="26" t="s">
        <v>1</v>
      </c>
      <c r="D37" s="26" t="s">
        <v>2</v>
      </c>
      <c r="E37" s="26" t="s">
        <v>3</v>
      </c>
      <c r="F37" s="26" t="s">
        <v>119</v>
      </c>
      <c r="G37" s="26" t="s">
        <v>111</v>
      </c>
      <c r="H37" s="26" t="s">
        <v>99</v>
      </c>
      <c r="I37" s="26" t="s">
        <v>100</v>
      </c>
      <c r="J37" s="23" t="s">
        <v>105</v>
      </c>
      <c r="K37" s="23" t="s">
        <v>139</v>
      </c>
    </row>
    <row r="38" spans="1:11" ht="15" customHeight="1" x14ac:dyDescent="0.25">
      <c r="A38" s="8"/>
      <c r="B38" s="9" t="s">
        <v>22</v>
      </c>
      <c r="C38" s="9"/>
      <c r="D38" s="9" t="s">
        <v>23</v>
      </c>
      <c r="E38" s="9" t="s">
        <v>21</v>
      </c>
      <c r="F38" s="9">
        <f>15+20</f>
        <v>35</v>
      </c>
      <c r="G38" s="9"/>
      <c r="H38" s="11">
        <f>F38*G38</f>
        <v>0</v>
      </c>
      <c r="I38" s="11"/>
      <c r="J38" s="28"/>
      <c r="K38" s="28"/>
    </row>
    <row r="39" spans="1:11" s="35" customFormat="1" ht="15" customHeight="1" x14ac:dyDescent="0.25">
      <c r="A39" s="5"/>
      <c r="B39" s="3" t="s">
        <v>120</v>
      </c>
      <c r="C39" s="3"/>
      <c r="D39" s="3" t="s">
        <v>121</v>
      </c>
      <c r="E39" s="3" t="s">
        <v>21</v>
      </c>
      <c r="F39" s="9">
        <v>40</v>
      </c>
      <c r="G39" s="3"/>
      <c r="H39" s="11">
        <f>F39*G39</f>
        <v>0</v>
      </c>
      <c r="I39" s="4"/>
      <c r="J39" s="36"/>
      <c r="K39" s="36"/>
    </row>
    <row r="40" spans="1:11" s="82" customFormat="1" ht="15" customHeight="1" thickBot="1" x14ac:dyDescent="0.3">
      <c r="A40" s="8"/>
      <c r="B40" s="9" t="s">
        <v>19</v>
      </c>
      <c r="C40" s="9"/>
      <c r="D40" s="9" t="s">
        <v>107</v>
      </c>
      <c r="E40" s="9" t="s">
        <v>21</v>
      </c>
      <c r="F40" s="9">
        <f>336</f>
        <v>336</v>
      </c>
      <c r="G40" s="9"/>
      <c r="H40" s="11">
        <f>F40*G40</f>
        <v>0</v>
      </c>
      <c r="I40" s="11"/>
      <c r="J40" s="28"/>
      <c r="K40" s="28"/>
    </row>
    <row r="41" spans="1:11" s="89" customFormat="1" ht="22.5" customHeight="1" thickBot="1" x14ac:dyDescent="0.3">
      <c r="A41" s="158" t="s">
        <v>10</v>
      </c>
      <c r="B41" s="159"/>
      <c r="C41" s="159"/>
      <c r="D41" s="159"/>
      <c r="E41" s="159"/>
      <c r="F41" s="159"/>
      <c r="G41" s="160"/>
      <c r="H41" s="94">
        <f>SUM(H38:H40)</f>
        <v>0</v>
      </c>
      <c r="I41" s="94">
        <f>SUM(I38:I40)</f>
        <v>0</v>
      </c>
      <c r="J41" s="95"/>
      <c r="K41" s="95"/>
    </row>
    <row r="42" spans="1:11" s="89" customFormat="1" ht="22.5" customHeight="1" x14ac:dyDescent="0.25">
      <c r="A42" s="96"/>
      <c r="B42" s="96"/>
      <c r="C42" s="96"/>
      <c r="D42" s="96"/>
      <c r="E42" s="96"/>
      <c r="F42" s="96"/>
      <c r="G42" s="96"/>
      <c r="H42" s="97"/>
      <c r="I42" s="97"/>
      <c r="J42" s="98"/>
      <c r="K42" s="98"/>
    </row>
    <row r="43" spans="1:11" s="2" customFormat="1" ht="30" customHeight="1" thickBot="1" x14ac:dyDescent="0.3">
      <c r="A43" s="145" t="s">
        <v>138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</row>
    <row r="44" spans="1:11" ht="30" customHeight="1" thickBot="1" x14ac:dyDescent="0.3">
      <c r="A44" s="25" t="s">
        <v>98</v>
      </c>
      <c r="B44" s="26" t="s">
        <v>0</v>
      </c>
      <c r="C44" s="26" t="s">
        <v>1</v>
      </c>
      <c r="D44" s="26" t="s">
        <v>2</v>
      </c>
      <c r="E44" s="26" t="s">
        <v>3</v>
      </c>
      <c r="F44" s="26" t="s">
        <v>119</v>
      </c>
      <c r="G44" s="26" t="s">
        <v>111</v>
      </c>
      <c r="H44" s="26" t="s">
        <v>99</v>
      </c>
      <c r="I44" s="26" t="s">
        <v>100</v>
      </c>
      <c r="J44" s="23" t="s">
        <v>105</v>
      </c>
      <c r="K44" s="23" t="s">
        <v>139</v>
      </c>
    </row>
    <row r="45" spans="1:11" ht="15" customHeight="1" x14ac:dyDescent="0.25">
      <c r="A45" s="29"/>
      <c r="B45" s="9" t="s">
        <v>211</v>
      </c>
      <c r="C45" s="9"/>
      <c r="D45" s="9" t="s">
        <v>7</v>
      </c>
      <c r="E45" s="9" t="s">
        <v>6</v>
      </c>
      <c r="F45" s="9">
        <f>1200+1200+1104+576+144+240+288+144</f>
        <v>4896</v>
      </c>
      <c r="G45" s="9"/>
      <c r="H45" s="11">
        <f>F45*G45</f>
        <v>0</v>
      </c>
      <c r="I45" s="11"/>
      <c r="J45" s="10"/>
      <c r="K45" s="48"/>
    </row>
    <row r="46" spans="1:11" ht="15" customHeight="1" x14ac:dyDescent="0.25">
      <c r="A46" s="30"/>
      <c r="B46" s="3" t="s">
        <v>27</v>
      </c>
      <c r="C46" s="3"/>
      <c r="D46" s="3" t="s">
        <v>16</v>
      </c>
      <c r="E46" s="3" t="s">
        <v>6</v>
      </c>
      <c r="F46" s="9">
        <f>100+100</f>
        <v>200</v>
      </c>
      <c r="G46" s="3"/>
      <c r="H46" s="11">
        <f t="shared" ref="H46:H56" si="3">F46*G46</f>
        <v>0</v>
      </c>
      <c r="I46" s="4"/>
      <c r="J46" s="19"/>
      <c r="K46" s="49"/>
    </row>
    <row r="47" spans="1:11" ht="15" customHeight="1" x14ac:dyDescent="0.25">
      <c r="A47" s="30"/>
      <c r="B47" s="3" t="s">
        <v>32</v>
      </c>
      <c r="C47" s="3"/>
      <c r="D47" s="3" t="s">
        <v>33</v>
      </c>
      <c r="E47" s="3" t="s">
        <v>6</v>
      </c>
      <c r="F47" s="9">
        <f>1200+100+100</f>
        <v>1400</v>
      </c>
      <c r="G47" s="3"/>
      <c r="H47" s="11">
        <f t="shared" si="3"/>
        <v>0</v>
      </c>
      <c r="I47" s="4"/>
      <c r="J47" s="19"/>
      <c r="K47" s="49"/>
    </row>
    <row r="48" spans="1:11" ht="15" customHeight="1" x14ac:dyDescent="0.25">
      <c r="A48" s="30"/>
      <c r="B48" s="3" t="s">
        <v>31</v>
      </c>
      <c r="C48" s="3"/>
      <c r="D48" s="3" t="s">
        <v>16</v>
      </c>
      <c r="E48" s="3" t="s">
        <v>6</v>
      </c>
      <c r="F48" s="9">
        <f>400+1200+500+300</f>
        <v>2400</v>
      </c>
      <c r="G48" s="3"/>
      <c r="H48" s="11">
        <f t="shared" si="3"/>
        <v>0</v>
      </c>
      <c r="I48" s="4"/>
      <c r="J48" s="19"/>
      <c r="K48" s="49"/>
    </row>
    <row r="49" spans="1:11" ht="15" customHeight="1" x14ac:dyDescent="0.25">
      <c r="A49" s="30"/>
      <c r="B49" s="3" t="s">
        <v>30</v>
      </c>
      <c r="C49" s="3"/>
      <c r="D49" s="3" t="s">
        <v>16</v>
      </c>
      <c r="E49" s="3" t="s">
        <v>6</v>
      </c>
      <c r="F49" s="9">
        <f>200+1700+1152+5118</f>
        <v>8170</v>
      </c>
      <c r="G49" s="3"/>
      <c r="H49" s="11">
        <f t="shared" si="3"/>
        <v>0</v>
      </c>
      <c r="I49" s="4"/>
      <c r="J49" s="19"/>
      <c r="K49" s="49"/>
    </row>
    <row r="50" spans="1:11" ht="15" customHeight="1" x14ac:dyDescent="0.25">
      <c r="A50" s="30"/>
      <c r="B50" s="3" t="s">
        <v>28</v>
      </c>
      <c r="C50" s="3"/>
      <c r="D50" s="3" t="s">
        <v>17</v>
      </c>
      <c r="E50" s="3" t="s">
        <v>29</v>
      </c>
      <c r="F50" s="9">
        <f>60+245+310</f>
        <v>615</v>
      </c>
      <c r="G50" s="3"/>
      <c r="H50" s="11">
        <f t="shared" si="3"/>
        <v>0</v>
      </c>
      <c r="I50" s="4"/>
      <c r="J50" s="19"/>
      <c r="K50" s="49"/>
    </row>
    <row r="51" spans="1:11" s="82" customFormat="1" ht="15" customHeight="1" x14ac:dyDescent="0.25">
      <c r="A51" s="30"/>
      <c r="B51" s="3" t="s">
        <v>213</v>
      </c>
      <c r="C51" s="3"/>
      <c r="D51" s="3" t="s">
        <v>214</v>
      </c>
      <c r="E51" s="3" t="s">
        <v>215</v>
      </c>
      <c r="F51" s="9">
        <v>1704</v>
      </c>
      <c r="G51" s="3"/>
      <c r="H51" s="11">
        <f t="shared" si="3"/>
        <v>0</v>
      </c>
      <c r="I51" s="4"/>
      <c r="J51" s="49"/>
      <c r="K51" s="49"/>
    </row>
    <row r="52" spans="1:11" ht="15" customHeight="1" x14ac:dyDescent="0.25">
      <c r="A52" s="30" t="s">
        <v>140</v>
      </c>
      <c r="B52" s="33" t="s">
        <v>35</v>
      </c>
      <c r="C52" s="3"/>
      <c r="D52" s="3" t="s">
        <v>16</v>
      </c>
      <c r="E52" s="3" t="s">
        <v>6</v>
      </c>
      <c r="F52" s="9">
        <f>1200+600+972+540</f>
        <v>3312</v>
      </c>
      <c r="G52" s="3"/>
      <c r="H52" s="11">
        <f t="shared" si="3"/>
        <v>0</v>
      </c>
      <c r="I52" s="4"/>
      <c r="J52" s="19"/>
      <c r="K52" s="49"/>
    </row>
    <row r="53" spans="1:11" ht="15" customHeight="1" x14ac:dyDescent="0.25">
      <c r="A53" s="99"/>
      <c r="B53" s="47" t="s">
        <v>34</v>
      </c>
      <c r="C53" s="3"/>
      <c r="D53" s="3" t="s">
        <v>178</v>
      </c>
      <c r="E53" s="3" t="s">
        <v>6</v>
      </c>
      <c r="F53" s="9">
        <f>1200+1200+600+1732</f>
        <v>4732</v>
      </c>
      <c r="G53" s="3"/>
      <c r="H53" s="11">
        <f t="shared" si="3"/>
        <v>0</v>
      </c>
      <c r="I53" s="4"/>
      <c r="J53" s="19"/>
      <c r="K53" s="49"/>
    </row>
    <row r="54" spans="1:11" ht="15" customHeight="1" x14ac:dyDescent="0.25">
      <c r="A54" s="30" t="s">
        <v>140</v>
      </c>
      <c r="B54" s="33" t="s">
        <v>210</v>
      </c>
      <c r="C54" s="3"/>
      <c r="D54" s="3" t="s">
        <v>25</v>
      </c>
      <c r="E54" s="3" t="s">
        <v>6</v>
      </c>
      <c r="F54" s="9">
        <f>600+2200</f>
        <v>2800</v>
      </c>
      <c r="G54" s="3"/>
      <c r="H54" s="11">
        <f t="shared" si="3"/>
        <v>0</v>
      </c>
      <c r="I54" s="4"/>
      <c r="J54" s="19"/>
      <c r="K54" s="49"/>
    </row>
    <row r="55" spans="1:11" ht="15" customHeight="1" x14ac:dyDescent="0.25">
      <c r="A55" s="30"/>
      <c r="B55" s="3" t="s">
        <v>26</v>
      </c>
      <c r="C55" s="3"/>
      <c r="D55" s="3" t="s">
        <v>25</v>
      </c>
      <c r="E55" s="3" t="s">
        <v>6</v>
      </c>
      <c r="F55" s="9">
        <f>1200</f>
        <v>1200</v>
      </c>
      <c r="G55" s="3"/>
      <c r="H55" s="11">
        <f t="shared" si="3"/>
        <v>0</v>
      </c>
      <c r="I55" s="4"/>
      <c r="J55" s="19"/>
      <c r="K55" s="49"/>
    </row>
    <row r="56" spans="1:11" ht="15" customHeight="1" thickBot="1" x14ac:dyDescent="0.3">
      <c r="A56" s="31"/>
      <c r="B56" s="12" t="s">
        <v>24</v>
      </c>
      <c r="C56" s="12"/>
      <c r="D56" s="12" t="s">
        <v>25</v>
      </c>
      <c r="E56" s="3" t="s">
        <v>6</v>
      </c>
      <c r="F56" s="9">
        <v>3400</v>
      </c>
      <c r="G56" s="12"/>
      <c r="H56" s="11">
        <f t="shared" si="3"/>
        <v>0</v>
      </c>
      <c r="I56" s="13"/>
      <c r="J56" s="21"/>
      <c r="K56" s="21"/>
    </row>
    <row r="57" spans="1:11" ht="22.5" customHeight="1" thickBot="1" x14ac:dyDescent="0.3">
      <c r="A57" s="135" t="s">
        <v>106</v>
      </c>
      <c r="B57" s="136"/>
      <c r="C57" s="136"/>
      <c r="D57" s="136"/>
      <c r="E57" s="136"/>
      <c r="F57" s="136"/>
      <c r="G57" s="136"/>
      <c r="H57" s="16">
        <f>SUM(H45:H56)</f>
        <v>0</v>
      </c>
      <c r="I57" s="16">
        <f>SUM(I45:I56)</f>
        <v>0</v>
      </c>
      <c r="J57" s="24"/>
      <c r="K57" s="24"/>
    </row>
    <row r="58" spans="1:11" x14ac:dyDescent="0.25">
      <c r="A58" s="127" t="s">
        <v>11</v>
      </c>
      <c r="B58" s="127"/>
      <c r="C58" s="127"/>
      <c r="D58" s="127"/>
      <c r="E58" s="127"/>
      <c r="F58" s="127"/>
      <c r="G58" s="127"/>
      <c r="H58" s="127"/>
      <c r="I58" s="127"/>
    </row>
    <row r="59" spans="1:11" s="46" customFormat="1" ht="21.75" customHeight="1" thickBot="1" x14ac:dyDescent="0.3">
      <c r="A59" s="145" t="s">
        <v>163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1:11" s="46" customFormat="1" ht="48" thickBot="1" x14ac:dyDescent="0.3">
      <c r="A60" s="25" t="s">
        <v>98</v>
      </c>
      <c r="B60" s="26" t="s">
        <v>0</v>
      </c>
      <c r="C60" s="26" t="s">
        <v>1</v>
      </c>
      <c r="D60" s="26" t="s">
        <v>2</v>
      </c>
      <c r="E60" s="26" t="s">
        <v>3</v>
      </c>
      <c r="F60" s="26" t="s">
        <v>4</v>
      </c>
      <c r="G60" s="26" t="s">
        <v>111</v>
      </c>
      <c r="H60" s="26" t="s">
        <v>99</v>
      </c>
      <c r="I60" s="26" t="s">
        <v>100</v>
      </c>
      <c r="J60" s="23" t="s">
        <v>105</v>
      </c>
      <c r="K60" s="23" t="s">
        <v>139</v>
      </c>
    </row>
    <row r="61" spans="1:11" s="35" customFormat="1" ht="15.75" customHeight="1" x14ac:dyDescent="0.25">
      <c r="A61" s="72"/>
      <c r="B61" s="73" t="s">
        <v>143</v>
      </c>
      <c r="C61" s="73"/>
      <c r="D61" s="73" t="s">
        <v>29</v>
      </c>
      <c r="E61" s="73" t="s">
        <v>29</v>
      </c>
      <c r="F61" s="62">
        <f>10+4</f>
        <v>14</v>
      </c>
      <c r="G61" s="73"/>
      <c r="H61" s="74">
        <f t="shared" ref="H61:H116" si="4">F61*G61</f>
        <v>0</v>
      </c>
      <c r="I61" s="73"/>
      <c r="J61" s="75"/>
      <c r="K61" s="75"/>
    </row>
    <row r="62" spans="1:11" s="89" customFormat="1" ht="15.75" customHeight="1" x14ac:dyDescent="0.25">
      <c r="A62" s="105"/>
      <c r="B62" s="106" t="s">
        <v>182</v>
      </c>
      <c r="C62" s="106"/>
      <c r="D62" s="55" t="s">
        <v>29</v>
      </c>
      <c r="E62" s="55" t="s">
        <v>29</v>
      </c>
      <c r="F62" s="85">
        <v>15</v>
      </c>
      <c r="G62" s="106"/>
      <c r="H62" s="11">
        <f t="shared" si="4"/>
        <v>0</v>
      </c>
      <c r="I62" s="106"/>
      <c r="J62" s="107"/>
      <c r="K62" s="107"/>
    </row>
    <row r="63" spans="1:11" s="89" customFormat="1" ht="15.75" customHeight="1" x14ac:dyDescent="0.25">
      <c r="A63" s="105"/>
      <c r="B63" s="106" t="s">
        <v>201</v>
      </c>
      <c r="C63" s="106"/>
      <c r="D63" s="55" t="s">
        <v>37</v>
      </c>
      <c r="E63" s="55" t="s">
        <v>29</v>
      </c>
      <c r="F63" s="85">
        <v>28</v>
      </c>
      <c r="G63" s="106"/>
      <c r="H63" s="11">
        <f t="shared" si="4"/>
        <v>0</v>
      </c>
      <c r="I63" s="106"/>
      <c r="J63" s="107"/>
      <c r="K63" s="107"/>
    </row>
    <row r="64" spans="1:11" s="52" customFormat="1" ht="15.75" customHeight="1" x14ac:dyDescent="0.25">
      <c r="A64" s="54"/>
      <c r="B64" s="55" t="s">
        <v>54</v>
      </c>
      <c r="C64" s="55"/>
      <c r="D64" s="55" t="s">
        <v>29</v>
      </c>
      <c r="E64" s="55" t="s">
        <v>29</v>
      </c>
      <c r="F64" s="47">
        <f>5+8</f>
        <v>13</v>
      </c>
      <c r="G64" s="55"/>
      <c r="H64" s="11">
        <f t="shared" si="4"/>
        <v>0</v>
      </c>
      <c r="I64" s="55"/>
      <c r="J64" s="56"/>
      <c r="K64" s="56"/>
    </row>
    <row r="65" spans="1:11" ht="15" customHeight="1" x14ac:dyDescent="0.25">
      <c r="A65" s="5"/>
      <c r="B65" s="3" t="s">
        <v>66</v>
      </c>
      <c r="C65" s="3"/>
      <c r="D65" s="3" t="s">
        <v>112</v>
      </c>
      <c r="E65" s="3" t="s">
        <v>67</v>
      </c>
      <c r="F65" s="47">
        <f>25+8+2</f>
        <v>35</v>
      </c>
      <c r="G65" s="3"/>
      <c r="H65" s="11">
        <f t="shared" si="4"/>
        <v>0</v>
      </c>
      <c r="I65" s="4"/>
      <c r="J65" s="49"/>
      <c r="K65" s="49"/>
    </row>
    <row r="66" spans="1:11" ht="15" customHeight="1" x14ac:dyDescent="0.25">
      <c r="A66" s="69"/>
      <c r="B66" s="71" t="s">
        <v>155</v>
      </c>
      <c r="C66" s="61"/>
      <c r="D66" s="61" t="s">
        <v>38</v>
      </c>
      <c r="E66" s="61" t="s">
        <v>29</v>
      </c>
      <c r="F66" s="71">
        <f>10+50+26+27</f>
        <v>113</v>
      </c>
      <c r="G66" s="61"/>
      <c r="H66" s="63">
        <f t="shared" si="4"/>
        <v>0</v>
      </c>
      <c r="I66" s="64"/>
      <c r="J66" s="65"/>
      <c r="K66" s="65"/>
    </row>
    <row r="67" spans="1:11" s="35" customFormat="1" ht="15" customHeight="1" x14ac:dyDescent="0.25">
      <c r="A67" s="69" t="s">
        <v>140</v>
      </c>
      <c r="B67" s="70" t="s">
        <v>152</v>
      </c>
      <c r="C67" s="61"/>
      <c r="D67" s="61" t="s">
        <v>36</v>
      </c>
      <c r="E67" s="61" t="s">
        <v>29</v>
      </c>
      <c r="F67" s="71">
        <f>100+40+150+195</f>
        <v>485</v>
      </c>
      <c r="G67" s="61"/>
      <c r="H67" s="63">
        <f t="shared" si="4"/>
        <v>0</v>
      </c>
      <c r="I67" s="64"/>
      <c r="J67" s="65"/>
      <c r="K67" s="65"/>
    </row>
    <row r="68" spans="1:11" s="89" customFormat="1" ht="15" customHeight="1" x14ac:dyDescent="0.25">
      <c r="A68" s="108"/>
      <c r="B68" s="93" t="s">
        <v>181</v>
      </c>
      <c r="C68" s="84"/>
      <c r="D68" s="84" t="s">
        <v>36</v>
      </c>
      <c r="E68" s="84" t="s">
        <v>29</v>
      </c>
      <c r="F68" s="93">
        <v>410</v>
      </c>
      <c r="G68" s="84"/>
      <c r="H68" s="86">
        <f t="shared" si="4"/>
        <v>0</v>
      </c>
      <c r="I68" s="87"/>
      <c r="J68" s="88"/>
      <c r="K68" s="88"/>
    </row>
    <row r="69" spans="1:11" s="35" customFormat="1" ht="15" customHeight="1" x14ac:dyDescent="0.25">
      <c r="A69" s="5"/>
      <c r="B69" s="3" t="s">
        <v>60</v>
      </c>
      <c r="C69" s="3"/>
      <c r="D69" s="3" t="s">
        <v>29</v>
      </c>
      <c r="E69" s="3" t="s">
        <v>29</v>
      </c>
      <c r="F69" s="47">
        <v>5</v>
      </c>
      <c r="G69" s="3"/>
      <c r="H69" s="11">
        <f t="shared" si="4"/>
        <v>0</v>
      </c>
      <c r="I69" s="4"/>
      <c r="J69" s="49"/>
      <c r="K69" s="49"/>
    </row>
    <row r="70" spans="1:11" ht="15" customHeight="1" x14ac:dyDescent="0.25">
      <c r="A70" s="5"/>
      <c r="B70" s="3" t="s">
        <v>60</v>
      </c>
      <c r="C70" s="3"/>
      <c r="D70" s="3" t="s">
        <v>61</v>
      </c>
      <c r="E70" s="3" t="s">
        <v>39</v>
      </c>
      <c r="F70" s="47">
        <f>432</f>
        <v>432</v>
      </c>
      <c r="G70" s="3"/>
      <c r="H70" s="11">
        <f t="shared" si="4"/>
        <v>0</v>
      </c>
      <c r="I70" s="4"/>
      <c r="J70" s="19"/>
      <c r="K70" s="49"/>
    </row>
    <row r="71" spans="1:11" s="35" customFormat="1" ht="15" customHeight="1" x14ac:dyDescent="0.25">
      <c r="A71" s="60"/>
      <c r="B71" s="61" t="s">
        <v>144</v>
      </c>
      <c r="C71" s="61"/>
      <c r="D71" s="61" t="s">
        <v>29</v>
      </c>
      <c r="E71" s="61" t="s">
        <v>29</v>
      </c>
      <c r="F71" s="71">
        <f>10+50</f>
        <v>60</v>
      </c>
      <c r="G71" s="61"/>
      <c r="H71" s="63">
        <f t="shared" si="4"/>
        <v>0</v>
      </c>
      <c r="I71" s="64"/>
      <c r="J71" s="65"/>
      <c r="K71" s="65"/>
    </row>
    <row r="72" spans="1:11" s="52" customFormat="1" ht="15" customHeight="1" x14ac:dyDescent="0.25">
      <c r="A72" s="5"/>
      <c r="B72" s="3" t="s">
        <v>75</v>
      </c>
      <c r="C72" s="3"/>
      <c r="D72" s="3" t="s">
        <v>76</v>
      </c>
      <c r="E72" s="3" t="s">
        <v>39</v>
      </c>
      <c r="F72" s="47">
        <f>100</f>
        <v>100</v>
      </c>
      <c r="G72" s="3"/>
      <c r="H72" s="11">
        <f t="shared" si="4"/>
        <v>0</v>
      </c>
      <c r="I72" s="4"/>
      <c r="J72" s="49"/>
      <c r="K72" s="49"/>
    </row>
    <row r="73" spans="1:11" s="82" customFormat="1" ht="15" customHeight="1" x14ac:dyDescent="0.25">
      <c r="A73" s="5"/>
      <c r="B73" s="3" t="s">
        <v>202</v>
      </c>
      <c r="C73" s="3"/>
      <c r="D73" s="3" t="s">
        <v>29</v>
      </c>
      <c r="E73" s="3" t="s">
        <v>29</v>
      </c>
      <c r="F73" s="47">
        <v>26</v>
      </c>
      <c r="G73" s="3"/>
      <c r="H73" s="11">
        <f t="shared" si="4"/>
        <v>0</v>
      </c>
      <c r="I73" s="4"/>
      <c r="J73" s="49"/>
      <c r="K73" s="49"/>
    </row>
    <row r="74" spans="1:11" s="82" customFormat="1" ht="15" customHeight="1" x14ac:dyDescent="0.25">
      <c r="A74" s="5"/>
      <c r="B74" s="3" t="s">
        <v>198</v>
      </c>
      <c r="C74" s="3"/>
      <c r="D74" s="3" t="s">
        <v>67</v>
      </c>
      <c r="E74" s="3" t="s">
        <v>29</v>
      </c>
      <c r="F74" s="47">
        <v>36</v>
      </c>
      <c r="G74" s="3"/>
      <c r="H74" s="11">
        <f t="shared" si="4"/>
        <v>0</v>
      </c>
      <c r="I74" s="4"/>
      <c r="J74" s="49"/>
      <c r="K74" s="49"/>
    </row>
    <row r="75" spans="1:11" ht="15" customHeight="1" x14ac:dyDescent="0.25">
      <c r="A75" s="30" t="s">
        <v>140</v>
      </c>
      <c r="B75" s="33" t="s">
        <v>48</v>
      </c>
      <c r="C75" s="3"/>
      <c r="D75" s="3" t="s">
        <v>49</v>
      </c>
      <c r="E75" s="3" t="s">
        <v>38</v>
      </c>
      <c r="F75" s="47">
        <f>195+300</f>
        <v>495</v>
      </c>
      <c r="G75" s="3"/>
      <c r="H75" s="11">
        <f t="shared" si="4"/>
        <v>0</v>
      </c>
      <c r="I75" s="4"/>
      <c r="J75" s="19"/>
      <c r="K75" s="49"/>
    </row>
    <row r="76" spans="1:11" ht="15" customHeight="1" x14ac:dyDescent="0.25">
      <c r="A76" s="5"/>
      <c r="B76" s="3" t="s">
        <v>50</v>
      </c>
      <c r="C76" s="3"/>
      <c r="D76" s="3" t="s">
        <v>49</v>
      </c>
      <c r="E76" s="3" t="s">
        <v>38</v>
      </c>
      <c r="F76" s="47">
        <f>75+90+123</f>
        <v>288</v>
      </c>
      <c r="G76" s="3"/>
      <c r="H76" s="11">
        <f t="shared" si="4"/>
        <v>0</v>
      </c>
      <c r="I76" s="4"/>
      <c r="J76" s="19"/>
      <c r="K76" s="49"/>
    </row>
    <row r="77" spans="1:11" ht="15" customHeight="1" x14ac:dyDescent="0.25">
      <c r="A77" s="60"/>
      <c r="B77" s="61" t="s">
        <v>145</v>
      </c>
      <c r="C77" s="61"/>
      <c r="D77" s="61" t="s">
        <v>29</v>
      </c>
      <c r="E77" s="61" t="s">
        <v>29</v>
      </c>
      <c r="F77" s="71">
        <f>10+40+90</f>
        <v>140</v>
      </c>
      <c r="G77" s="61"/>
      <c r="H77" s="63">
        <f t="shared" si="4"/>
        <v>0</v>
      </c>
      <c r="I77" s="64"/>
      <c r="J77" s="65"/>
      <c r="K77" s="65"/>
    </row>
    <row r="78" spans="1:11" ht="15" customHeight="1" x14ac:dyDescent="0.25">
      <c r="A78" s="5"/>
      <c r="B78" s="3" t="s">
        <v>136</v>
      </c>
      <c r="C78" s="3"/>
      <c r="D78" s="3" t="s">
        <v>29</v>
      </c>
      <c r="E78" s="3" t="s">
        <v>29</v>
      </c>
      <c r="F78" s="47">
        <f>10+55</f>
        <v>65</v>
      </c>
      <c r="G78" s="3"/>
      <c r="H78" s="11">
        <f t="shared" si="4"/>
        <v>0</v>
      </c>
      <c r="I78" s="4"/>
      <c r="J78" s="19"/>
      <c r="K78" s="49"/>
    </row>
    <row r="79" spans="1:11" ht="15" customHeight="1" x14ac:dyDescent="0.25">
      <c r="A79" s="5"/>
      <c r="B79" s="3" t="s">
        <v>45</v>
      </c>
      <c r="C79" s="3"/>
      <c r="D79" s="3" t="s">
        <v>37</v>
      </c>
      <c r="E79" s="3" t="s">
        <v>18</v>
      </c>
      <c r="F79" s="47">
        <f>10+124</f>
        <v>134</v>
      </c>
      <c r="G79" s="3"/>
      <c r="H79" s="11">
        <f t="shared" si="4"/>
        <v>0</v>
      </c>
      <c r="I79" s="4"/>
      <c r="J79" s="49"/>
      <c r="K79" s="49"/>
    </row>
    <row r="80" spans="1:11" ht="15" customHeight="1" x14ac:dyDescent="0.25">
      <c r="A80" s="5"/>
      <c r="B80" s="3" t="s">
        <v>40</v>
      </c>
      <c r="C80" s="3"/>
      <c r="D80" s="3" t="s">
        <v>29</v>
      </c>
      <c r="E80" s="3" t="s">
        <v>29</v>
      </c>
      <c r="F80" s="47">
        <f>10+14+17+77</f>
        <v>118</v>
      </c>
      <c r="G80" s="3"/>
      <c r="H80" s="11">
        <f t="shared" si="4"/>
        <v>0</v>
      </c>
      <c r="I80" s="4"/>
      <c r="J80" s="19"/>
      <c r="K80" s="49"/>
    </row>
    <row r="81" spans="1:11" ht="15" customHeight="1" x14ac:dyDescent="0.25">
      <c r="A81" s="5"/>
      <c r="B81" s="3" t="s">
        <v>43</v>
      </c>
      <c r="C81" s="3"/>
      <c r="D81" s="3" t="s">
        <v>42</v>
      </c>
      <c r="E81" s="3" t="s">
        <v>29</v>
      </c>
      <c r="F81" s="47">
        <f>15+20+24</f>
        <v>59</v>
      </c>
      <c r="G81" s="3"/>
      <c r="H81" s="11">
        <f t="shared" si="4"/>
        <v>0</v>
      </c>
      <c r="I81" s="4"/>
      <c r="J81" s="19"/>
      <c r="K81" s="49"/>
    </row>
    <row r="82" spans="1:11" ht="15" customHeight="1" x14ac:dyDescent="0.25">
      <c r="A82" s="5"/>
      <c r="B82" s="3" t="s">
        <v>41</v>
      </c>
      <c r="C82" s="3"/>
      <c r="D82" s="3" t="s">
        <v>42</v>
      </c>
      <c r="E82" s="3" t="s">
        <v>29</v>
      </c>
      <c r="F82" s="47">
        <f>70+70+210+13</f>
        <v>363</v>
      </c>
      <c r="G82" s="3"/>
      <c r="H82" s="11">
        <f t="shared" si="4"/>
        <v>0</v>
      </c>
      <c r="I82" s="4"/>
      <c r="J82" s="49"/>
      <c r="K82" s="49"/>
    </row>
    <row r="83" spans="1:11" s="35" customFormat="1" ht="15" customHeight="1" x14ac:dyDescent="0.25">
      <c r="A83" s="60"/>
      <c r="B83" s="61" t="s">
        <v>153</v>
      </c>
      <c r="C83" s="61"/>
      <c r="D83" s="61" t="s">
        <v>37</v>
      </c>
      <c r="E83" s="61" t="s">
        <v>18</v>
      </c>
      <c r="F83" s="71">
        <v>10</v>
      </c>
      <c r="G83" s="61"/>
      <c r="H83" s="63">
        <f t="shared" si="4"/>
        <v>0</v>
      </c>
      <c r="I83" s="64"/>
      <c r="J83" s="65"/>
      <c r="K83" s="65"/>
    </row>
    <row r="84" spans="1:11" ht="15" customHeight="1" x14ac:dyDescent="0.25">
      <c r="A84" s="60"/>
      <c r="B84" s="61" t="s">
        <v>203</v>
      </c>
      <c r="C84" s="61"/>
      <c r="D84" s="61" t="s">
        <v>78</v>
      </c>
      <c r="E84" s="61" t="s">
        <v>29</v>
      </c>
      <c r="F84" s="71">
        <f>25+4+11</f>
        <v>40</v>
      </c>
      <c r="G84" s="61"/>
      <c r="H84" s="63">
        <f t="shared" si="4"/>
        <v>0</v>
      </c>
      <c r="I84" s="64"/>
      <c r="J84" s="65"/>
      <c r="K84" s="65"/>
    </row>
    <row r="85" spans="1:11" s="82" customFormat="1" ht="15" customHeight="1" x14ac:dyDescent="0.25">
      <c r="A85" s="5"/>
      <c r="B85" s="3" t="s">
        <v>185</v>
      </c>
      <c r="C85" s="3"/>
      <c r="D85" s="3" t="s">
        <v>186</v>
      </c>
      <c r="E85" s="3" t="s">
        <v>29</v>
      </c>
      <c r="F85" s="47">
        <v>15</v>
      </c>
      <c r="G85" s="3"/>
      <c r="H85" s="11">
        <f t="shared" si="4"/>
        <v>0</v>
      </c>
      <c r="I85" s="4"/>
      <c r="J85" s="49"/>
      <c r="K85" s="49"/>
    </row>
    <row r="86" spans="1:11" ht="15" customHeight="1" x14ac:dyDescent="0.25">
      <c r="A86" s="5"/>
      <c r="B86" s="3" t="s">
        <v>44</v>
      </c>
      <c r="C86" s="3"/>
      <c r="D86" s="3" t="s">
        <v>117</v>
      </c>
      <c r="E86" s="3" t="s">
        <v>29</v>
      </c>
      <c r="F86" s="47">
        <f>60+25+53</f>
        <v>138</v>
      </c>
      <c r="G86" s="3"/>
      <c r="H86" s="11">
        <f t="shared" si="4"/>
        <v>0</v>
      </c>
      <c r="I86" s="4"/>
      <c r="J86" s="19"/>
      <c r="K86" s="49"/>
    </row>
    <row r="87" spans="1:11" s="82" customFormat="1" ht="15" customHeight="1" x14ac:dyDescent="0.25">
      <c r="A87" s="5"/>
      <c r="B87" s="3" t="s">
        <v>183</v>
      </c>
      <c r="C87" s="3"/>
      <c r="D87" s="3" t="s">
        <v>37</v>
      </c>
      <c r="E87" s="3" t="s">
        <v>184</v>
      </c>
      <c r="F87" s="47">
        <v>8</v>
      </c>
      <c r="G87" s="3"/>
      <c r="H87" s="11">
        <f t="shared" si="4"/>
        <v>0</v>
      </c>
      <c r="I87" s="4"/>
      <c r="J87" s="49"/>
      <c r="K87" s="49"/>
    </row>
    <row r="88" spans="1:11" s="51" customFormat="1" ht="15" customHeight="1" x14ac:dyDescent="0.25">
      <c r="A88" s="69" t="s">
        <v>140</v>
      </c>
      <c r="B88" s="70" t="s">
        <v>148</v>
      </c>
      <c r="C88" s="61"/>
      <c r="D88" s="61" t="s">
        <v>37</v>
      </c>
      <c r="E88" s="61" t="s">
        <v>29</v>
      </c>
      <c r="F88" s="71">
        <f>50+6+28+14</f>
        <v>98</v>
      </c>
      <c r="G88" s="61"/>
      <c r="H88" s="63">
        <f t="shared" si="4"/>
        <v>0</v>
      </c>
      <c r="I88" s="64"/>
      <c r="J88" s="65"/>
      <c r="K88" s="65"/>
    </row>
    <row r="89" spans="1:11" s="89" customFormat="1" ht="15" customHeight="1" x14ac:dyDescent="0.25">
      <c r="A89" s="108"/>
      <c r="B89" s="93" t="s">
        <v>188</v>
      </c>
      <c r="C89" s="84"/>
      <c r="D89" s="84"/>
      <c r="E89" s="84" t="s">
        <v>29</v>
      </c>
      <c r="F89" s="93">
        <v>19</v>
      </c>
      <c r="G89" s="84"/>
      <c r="H89" s="86">
        <f t="shared" si="4"/>
        <v>0</v>
      </c>
      <c r="I89" s="87"/>
      <c r="J89" s="88"/>
      <c r="K89" s="88"/>
    </row>
    <row r="90" spans="1:11" s="51" customFormat="1" ht="15" customHeight="1" x14ac:dyDescent="0.25">
      <c r="A90" s="5"/>
      <c r="B90" s="3" t="s">
        <v>122</v>
      </c>
      <c r="C90" s="3"/>
      <c r="D90" s="3" t="s">
        <v>123</v>
      </c>
      <c r="E90" s="3" t="s">
        <v>29</v>
      </c>
      <c r="F90" s="47">
        <f>20+11</f>
        <v>31</v>
      </c>
      <c r="G90" s="3"/>
      <c r="H90" s="11">
        <f t="shared" si="4"/>
        <v>0</v>
      </c>
      <c r="I90" s="4"/>
      <c r="J90" s="49"/>
      <c r="K90" s="49"/>
    </row>
    <row r="91" spans="1:11" s="82" customFormat="1" ht="15" customHeight="1" x14ac:dyDescent="0.25">
      <c r="A91" s="5"/>
      <c r="B91" s="3" t="s">
        <v>193</v>
      </c>
      <c r="C91" s="3"/>
      <c r="D91" s="3" t="s">
        <v>194</v>
      </c>
      <c r="E91" s="3" t="s">
        <v>29</v>
      </c>
      <c r="F91" s="47">
        <v>12</v>
      </c>
      <c r="G91" s="3"/>
      <c r="H91" s="11">
        <f t="shared" si="4"/>
        <v>0</v>
      </c>
      <c r="I91" s="4"/>
      <c r="J91" s="49"/>
      <c r="K91" s="49"/>
    </row>
    <row r="92" spans="1:11" s="82" customFormat="1" ht="15" customHeight="1" x14ac:dyDescent="0.25">
      <c r="A92" s="5"/>
      <c r="B92" s="3" t="s">
        <v>189</v>
      </c>
      <c r="C92" s="3"/>
      <c r="D92" s="3" t="s">
        <v>37</v>
      </c>
      <c r="E92" s="3" t="s">
        <v>29</v>
      </c>
      <c r="F92" s="47">
        <v>2</v>
      </c>
      <c r="G92" s="3"/>
      <c r="H92" s="11">
        <f t="shared" si="4"/>
        <v>0</v>
      </c>
      <c r="I92" s="4"/>
      <c r="J92" s="49"/>
      <c r="K92" s="49"/>
    </row>
    <row r="93" spans="1:11" s="46" customFormat="1" ht="15" customHeight="1" x14ac:dyDescent="0.25">
      <c r="A93" s="60"/>
      <c r="B93" s="61" t="s">
        <v>154</v>
      </c>
      <c r="C93" s="61"/>
      <c r="D93" s="61" t="s">
        <v>37</v>
      </c>
      <c r="E93" s="61" t="s">
        <v>18</v>
      </c>
      <c r="F93" s="71">
        <v>10</v>
      </c>
      <c r="G93" s="61"/>
      <c r="H93" s="63">
        <f t="shared" si="4"/>
        <v>0</v>
      </c>
      <c r="I93" s="64"/>
      <c r="J93" s="65"/>
      <c r="K93" s="65"/>
    </row>
    <row r="94" spans="1:11" s="82" customFormat="1" ht="15" customHeight="1" x14ac:dyDescent="0.25">
      <c r="A94" s="5"/>
      <c r="B94" s="3" t="s">
        <v>187</v>
      </c>
      <c r="C94" s="3"/>
      <c r="D94" s="3" t="s">
        <v>37</v>
      </c>
      <c r="E94" s="3" t="s">
        <v>29</v>
      </c>
      <c r="F94" s="47">
        <v>22</v>
      </c>
      <c r="G94" s="3"/>
      <c r="H94" s="11">
        <f t="shared" si="4"/>
        <v>0</v>
      </c>
      <c r="I94" s="4"/>
      <c r="J94" s="49"/>
      <c r="K94" s="49"/>
    </row>
    <row r="95" spans="1:11" ht="15" customHeight="1" x14ac:dyDescent="0.25">
      <c r="A95" s="5"/>
      <c r="B95" s="3" t="s">
        <v>77</v>
      </c>
      <c r="C95" s="3"/>
      <c r="D95" s="3" t="s">
        <v>49</v>
      </c>
      <c r="E95" s="3" t="s">
        <v>18</v>
      </c>
      <c r="F95" s="47">
        <f>25+20</f>
        <v>45</v>
      </c>
      <c r="G95" s="3"/>
      <c r="H95" s="11">
        <f t="shared" si="4"/>
        <v>0</v>
      </c>
      <c r="I95" s="4"/>
      <c r="J95" s="49"/>
      <c r="K95" s="49"/>
    </row>
    <row r="96" spans="1:11" ht="15" customHeight="1" x14ac:dyDescent="0.25">
      <c r="A96" s="5"/>
      <c r="B96" s="3" t="s">
        <v>134</v>
      </c>
      <c r="C96" s="3"/>
      <c r="D96" s="3" t="s">
        <v>49</v>
      </c>
      <c r="E96" s="3" t="s">
        <v>18</v>
      </c>
      <c r="F96" s="47">
        <f>5+7+42</f>
        <v>54</v>
      </c>
      <c r="G96" s="3"/>
      <c r="H96" s="11">
        <f t="shared" si="4"/>
        <v>0</v>
      </c>
      <c r="I96" s="4"/>
      <c r="J96" s="19"/>
      <c r="K96" s="49"/>
    </row>
    <row r="97" spans="1:11" ht="15" customHeight="1" x14ac:dyDescent="0.25">
      <c r="A97" s="5"/>
      <c r="B97" s="3" t="s">
        <v>135</v>
      </c>
      <c r="C97" s="3"/>
      <c r="D97" s="3" t="s">
        <v>199</v>
      </c>
      <c r="E97" s="3" t="s">
        <v>18</v>
      </c>
      <c r="F97" s="47">
        <f>40+50+147+23</f>
        <v>260</v>
      </c>
      <c r="G97" s="3"/>
      <c r="H97" s="11">
        <f t="shared" si="4"/>
        <v>0</v>
      </c>
      <c r="I97" s="4"/>
      <c r="J97" s="49"/>
      <c r="K97" s="49"/>
    </row>
    <row r="98" spans="1:11" ht="15" customHeight="1" x14ac:dyDescent="0.25">
      <c r="A98" s="60"/>
      <c r="B98" s="61" t="s">
        <v>149</v>
      </c>
      <c r="C98" s="61"/>
      <c r="D98" s="61" t="s">
        <v>132</v>
      </c>
      <c r="E98" s="61" t="s">
        <v>29</v>
      </c>
      <c r="F98" s="71">
        <f>75+10</f>
        <v>85</v>
      </c>
      <c r="G98" s="61"/>
      <c r="H98" s="63">
        <f t="shared" si="4"/>
        <v>0</v>
      </c>
      <c r="I98" s="64"/>
      <c r="J98" s="65"/>
      <c r="K98" s="65"/>
    </row>
    <row r="99" spans="1:11" s="89" customFormat="1" ht="15" customHeight="1" x14ac:dyDescent="0.25">
      <c r="A99" s="83"/>
      <c r="B99" s="84" t="s">
        <v>200</v>
      </c>
      <c r="C99" s="84"/>
      <c r="D99" s="84" t="s">
        <v>42</v>
      </c>
      <c r="E99" s="84" t="s">
        <v>29</v>
      </c>
      <c r="F99" s="93">
        <f>7+7</f>
        <v>14</v>
      </c>
      <c r="G99" s="84"/>
      <c r="H99" s="63">
        <f t="shared" si="4"/>
        <v>0</v>
      </c>
      <c r="I99" s="87"/>
      <c r="J99" s="88"/>
      <c r="K99" s="88"/>
    </row>
    <row r="100" spans="1:11" ht="15" customHeight="1" x14ac:dyDescent="0.25">
      <c r="A100" s="5"/>
      <c r="B100" s="3" t="s">
        <v>68</v>
      </c>
      <c r="C100" s="3"/>
      <c r="D100" s="3" t="s">
        <v>69</v>
      </c>
      <c r="E100" s="3" t="s">
        <v>39</v>
      </c>
      <c r="F100" s="47">
        <f>160</f>
        <v>160</v>
      </c>
      <c r="G100" s="3"/>
      <c r="H100" s="11">
        <f t="shared" si="4"/>
        <v>0</v>
      </c>
      <c r="I100" s="4"/>
      <c r="J100" s="49"/>
      <c r="K100" s="49"/>
    </row>
    <row r="101" spans="1:11" ht="15" customHeight="1" x14ac:dyDescent="0.25">
      <c r="A101" s="5"/>
      <c r="B101" s="3" t="s">
        <v>131</v>
      </c>
      <c r="C101" s="3"/>
      <c r="D101" s="3" t="s">
        <v>132</v>
      </c>
      <c r="E101" s="3" t="s">
        <v>29</v>
      </c>
      <c r="F101" s="47">
        <v>10</v>
      </c>
      <c r="G101" s="3"/>
      <c r="H101" s="11">
        <f t="shared" si="4"/>
        <v>0</v>
      </c>
      <c r="I101" s="4"/>
      <c r="J101" s="19"/>
      <c r="K101" s="49"/>
    </row>
    <row r="102" spans="1:11" ht="15" customHeight="1" x14ac:dyDescent="0.25">
      <c r="A102" s="5"/>
      <c r="B102" s="3" t="s">
        <v>70</v>
      </c>
      <c r="C102" s="3"/>
      <c r="D102" s="3" t="s">
        <v>71</v>
      </c>
      <c r="E102" s="3" t="s">
        <v>39</v>
      </c>
      <c r="F102" s="47">
        <f>600</f>
        <v>600</v>
      </c>
      <c r="G102" s="3"/>
      <c r="H102" s="11">
        <f t="shared" si="4"/>
        <v>0</v>
      </c>
      <c r="I102" s="4"/>
      <c r="J102" s="49"/>
      <c r="K102" s="49"/>
    </row>
    <row r="103" spans="1:11" s="42" customFormat="1" ht="15" customHeight="1" x14ac:dyDescent="0.25">
      <c r="A103" s="69" t="s">
        <v>140</v>
      </c>
      <c r="B103" s="70" t="s">
        <v>174</v>
      </c>
      <c r="C103" s="61"/>
      <c r="D103" s="61" t="s">
        <v>37</v>
      </c>
      <c r="E103" s="61" t="s">
        <v>29</v>
      </c>
      <c r="F103" s="71">
        <f>75+29+118+95+30</f>
        <v>347</v>
      </c>
      <c r="G103" s="61"/>
      <c r="H103" s="63">
        <f t="shared" si="4"/>
        <v>0</v>
      </c>
      <c r="I103" s="64"/>
      <c r="J103" s="65"/>
      <c r="K103" s="65"/>
    </row>
    <row r="104" spans="1:11" s="89" customFormat="1" ht="15" customHeight="1" x14ac:dyDescent="0.25">
      <c r="A104" s="108"/>
      <c r="B104" s="93" t="s">
        <v>196</v>
      </c>
      <c r="C104" s="84"/>
      <c r="D104" s="84" t="s">
        <v>197</v>
      </c>
      <c r="E104" s="84" t="s">
        <v>39</v>
      </c>
      <c r="F104" s="93">
        <f>320+1280</f>
        <v>1600</v>
      </c>
      <c r="G104" s="84"/>
      <c r="H104" s="63">
        <f t="shared" si="4"/>
        <v>0</v>
      </c>
      <c r="I104" s="87"/>
      <c r="J104" s="88"/>
      <c r="K104" s="88"/>
    </row>
    <row r="105" spans="1:11" s="89" customFormat="1" ht="15" customHeight="1" x14ac:dyDescent="0.25">
      <c r="A105" s="5"/>
      <c r="B105" s="3" t="s">
        <v>209</v>
      </c>
      <c r="C105" s="3"/>
      <c r="D105" s="3" t="s">
        <v>55</v>
      </c>
      <c r="E105" s="3" t="s">
        <v>39</v>
      </c>
      <c r="F105" s="47">
        <f>2370</f>
        <v>2370</v>
      </c>
      <c r="G105" s="3"/>
      <c r="H105" s="11">
        <f>F105*G105</f>
        <v>0</v>
      </c>
      <c r="I105" s="4"/>
      <c r="J105" s="49"/>
      <c r="K105" s="49"/>
    </row>
    <row r="106" spans="1:11" s="89" customFormat="1" ht="15" customHeight="1" x14ac:dyDescent="0.25">
      <c r="A106" s="69"/>
      <c r="B106" s="71" t="s">
        <v>204</v>
      </c>
      <c r="C106" s="61"/>
      <c r="D106" s="61" t="s">
        <v>205</v>
      </c>
      <c r="E106" s="61" t="s">
        <v>206</v>
      </c>
      <c r="F106" s="71">
        <v>400</v>
      </c>
      <c r="G106" s="61"/>
      <c r="H106" s="63">
        <f t="shared" si="4"/>
        <v>0</v>
      </c>
      <c r="I106" s="64"/>
      <c r="J106" s="65"/>
      <c r="K106" s="65"/>
    </row>
    <row r="107" spans="1:11" ht="15" customHeight="1" x14ac:dyDescent="0.25">
      <c r="A107" s="83"/>
      <c r="B107" s="84" t="s">
        <v>171</v>
      </c>
      <c r="C107" s="84"/>
      <c r="D107" s="84" t="s">
        <v>71</v>
      </c>
      <c r="E107" s="84" t="s">
        <v>39</v>
      </c>
      <c r="F107" s="93">
        <f>540</f>
        <v>540</v>
      </c>
      <c r="G107" s="84"/>
      <c r="H107" s="87">
        <f t="shared" si="4"/>
        <v>0</v>
      </c>
      <c r="I107" s="87"/>
      <c r="J107" s="88"/>
      <c r="K107" s="88"/>
    </row>
    <row r="108" spans="1:11" s="46" customFormat="1" x14ac:dyDescent="0.25">
      <c r="A108" s="90"/>
      <c r="B108" s="91" t="s">
        <v>158</v>
      </c>
      <c r="C108" s="91"/>
      <c r="D108" s="91" t="s">
        <v>71</v>
      </c>
      <c r="E108" s="91" t="s">
        <v>39</v>
      </c>
      <c r="F108" s="78">
        <v>240</v>
      </c>
      <c r="G108" s="91"/>
      <c r="H108" s="79">
        <f t="shared" si="4"/>
        <v>0</v>
      </c>
      <c r="I108" s="79"/>
      <c r="J108" s="92"/>
      <c r="K108" s="92"/>
    </row>
    <row r="109" spans="1:11" s="89" customFormat="1" x14ac:dyDescent="0.25">
      <c r="A109" s="66"/>
      <c r="B109" s="67" t="s">
        <v>207</v>
      </c>
      <c r="C109" s="67"/>
      <c r="D109" s="67" t="s">
        <v>208</v>
      </c>
      <c r="E109" s="67" t="s">
        <v>39</v>
      </c>
      <c r="F109" s="62">
        <v>200</v>
      </c>
      <c r="G109" s="67"/>
      <c r="H109" s="63">
        <f t="shared" si="4"/>
        <v>0</v>
      </c>
      <c r="I109" s="63"/>
      <c r="J109" s="68"/>
      <c r="K109" s="68"/>
    </row>
    <row r="110" spans="1:11" s="46" customFormat="1" x14ac:dyDescent="0.25">
      <c r="A110" s="83"/>
      <c r="B110" s="84" t="s">
        <v>170</v>
      </c>
      <c r="C110" s="84"/>
      <c r="D110" s="84" t="s">
        <v>63</v>
      </c>
      <c r="E110" s="84" t="s">
        <v>39</v>
      </c>
      <c r="F110" s="85">
        <f>800+1320</f>
        <v>2120</v>
      </c>
      <c r="G110" s="84"/>
      <c r="H110" s="86">
        <f t="shared" si="4"/>
        <v>0</v>
      </c>
      <c r="I110" s="87"/>
      <c r="J110" s="88"/>
      <c r="K110" s="88"/>
    </row>
    <row r="111" spans="1:11" s="46" customFormat="1" x14ac:dyDescent="0.25">
      <c r="A111" s="76"/>
      <c r="B111" s="77" t="s">
        <v>156</v>
      </c>
      <c r="C111" s="77"/>
      <c r="D111" s="77" t="s">
        <v>63</v>
      </c>
      <c r="E111" s="77" t="s">
        <v>39</v>
      </c>
      <c r="F111" s="78">
        <v>360</v>
      </c>
      <c r="G111" s="77"/>
      <c r="H111" s="79">
        <f t="shared" si="4"/>
        <v>0</v>
      </c>
      <c r="I111" s="80"/>
      <c r="J111" s="81"/>
      <c r="K111" s="81"/>
    </row>
    <row r="112" spans="1:11" s="89" customFormat="1" x14ac:dyDescent="0.25">
      <c r="A112" s="83"/>
      <c r="B112" s="84" t="s">
        <v>169</v>
      </c>
      <c r="C112" s="84"/>
      <c r="D112" s="84" t="s">
        <v>113</v>
      </c>
      <c r="E112" s="84" t="s">
        <v>39</v>
      </c>
      <c r="F112" s="85">
        <v>1224</v>
      </c>
      <c r="G112" s="84"/>
      <c r="H112" s="86">
        <f t="shared" si="4"/>
        <v>0</v>
      </c>
      <c r="I112" s="87"/>
      <c r="J112" s="88"/>
      <c r="K112" s="88"/>
    </row>
    <row r="113" spans="1:11" s="46" customFormat="1" x14ac:dyDescent="0.25">
      <c r="A113" s="76"/>
      <c r="B113" s="77" t="s">
        <v>157</v>
      </c>
      <c r="C113" s="77"/>
      <c r="D113" s="77" t="s">
        <v>113</v>
      </c>
      <c r="E113" s="77" t="s">
        <v>39</v>
      </c>
      <c r="F113" s="78">
        <v>612</v>
      </c>
      <c r="G113" s="77"/>
      <c r="H113" s="79">
        <f t="shared" si="4"/>
        <v>0</v>
      </c>
      <c r="I113" s="80"/>
      <c r="J113" s="81"/>
      <c r="K113" s="81"/>
    </row>
    <row r="114" spans="1:11" s="46" customFormat="1" x14ac:dyDescent="0.25">
      <c r="A114" s="83"/>
      <c r="B114" s="84" t="s">
        <v>168</v>
      </c>
      <c r="C114" s="84"/>
      <c r="D114" s="84" t="s">
        <v>62</v>
      </c>
      <c r="E114" s="84" t="s">
        <v>39</v>
      </c>
      <c r="F114" s="85">
        <v>1530</v>
      </c>
      <c r="G114" s="84"/>
      <c r="H114" s="86">
        <f t="shared" si="4"/>
        <v>0</v>
      </c>
      <c r="I114" s="87"/>
      <c r="J114" s="88"/>
      <c r="K114" s="88"/>
    </row>
    <row r="115" spans="1:11" s="89" customFormat="1" x14ac:dyDescent="0.25">
      <c r="A115" s="76"/>
      <c r="B115" s="77" t="s">
        <v>159</v>
      </c>
      <c r="C115" s="77"/>
      <c r="D115" s="77" t="s">
        <v>62</v>
      </c>
      <c r="E115" s="77" t="s">
        <v>39</v>
      </c>
      <c r="F115" s="78">
        <f>1500+200</f>
        <v>1700</v>
      </c>
      <c r="G115" s="77"/>
      <c r="H115" s="79">
        <f t="shared" si="4"/>
        <v>0</v>
      </c>
      <c r="I115" s="80"/>
      <c r="J115" s="81"/>
      <c r="K115" s="81"/>
    </row>
    <row r="116" spans="1:11" s="82" customFormat="1" x14ac:dyDescent="0.25">
      <c r="A116" s="76"/>
      <c r="B116" s="77" t="s">
        <v>164</v>
      </c>
      <c r="C116" s="77"/>
      <c r="D116" s="77" t="s">
        <v>72</v>
      </c>
      <c r="E116" s="77" t="s">
        <v>39</v>
      </c>
      <c r="F116" s="78">
        <v>800</v>
      </c>
      <c r="G116" s="77"/>
      <c r="H116" s="79">
        <f t="shared" si="4"/>
        <v>0</v>
      </c>
      <c r="I116" s="80"/>
      <c r="J116" s="81"/>
      <c r="K116" s="81"/>
    </row>
    <row r="117" spans="1:11" s="89" customFormat="1" x14ac:dyDescent="0.25">
      <c r="A117" s="83"/>
      <c r="B117" s="84" t="s">
        <v>175</v>
      </c>
      <c r="C117" s="84"/>
      <c r="D117" s="84" t="s">
        <v>72</v>
      </c>
      <c r="E117" s="84" t="s">
        <v>39</v>
      </c>
      <c r="F117" s="85">
        <f>3350+800</f>
        <v>4150</v>
      </c>
      <c r="G117" s="84"/>
      <c r="H117" s="86">
        <f t="shared" ref="H117:H118" si="5">F117*G117</f>
        <v>0</v>
      </c>
      <c r="I117" s="87"/>
      <c r="J117" s="88"/>
      <c r="K117" s="88"/>
    </row>
    <row r="118" spans="1:11" s="82" customFormat="1" x14ac:dyDescent="0.25">
      <c r="A118" s="83"/>
      <c r="B118" s="84" t="s">
        <v>167</v>
      </c>
      <c r="C118" s="84"/>
      <c r="D118" s="84" t="s">
        <v>53</v>
      </c>
      <c r="E118" s="84" t="s">
        <v>39</v>
      </c>
      <c r="F118" s="85">
        <v>2496</v>
      </c>
      <c r="G118" s="84"/>
      <c r="H118" s="86">
        <f t="shared" si="5"/>
        <v>0</v>
      </c>
      <c r="I118" s="87"/>
      <c r="J118" s="88"/>
      <c r="K118" s="88"/>
    </row>
    <row r="119" spans="1:11" s="46" customFormat="1" x14ac:dyDescent="0.25">
      <c r="A119" s="76"/>
      <c r="B119" s="77" t="s">
        <v>165</v>
      </c>
      <c r="C119" s="77"/>
      <c r="D119" s="77" t="s">
        <v>53</v>
      </c>
      <c r="E119" s="77" t="s">
        <v>39</v>
      </c>
      <c r="F119" s="78">
        <v>960</v>
      </c>
      <c r="G119" s="77"/>
      <c r="H119" s="79">
        <f t="shared" ref="H119:H139" si="6">F119*G119</f>
        <v>0</v>
      </c>
      <c r="I119" s="80"/>
      <c r="J119" s="81"/>
      <c r="K119" s="81"/>
    </row>
    <row r="120" spans="1:11" s="89" customFormat="1" x14ac:dyDescent="0.25">
      <c r="A120" s="83"/>
      <c r="B120" s="84" t="s">
        <v>166</v>
      </c>
      <c r="C120" s="84"/>
      <c r="D120" s="84" t="s">
        <v>74</v>
      </c>
      <c r="E120" s="84" t="s">
        <v>39</v>
      </c>
      <c r="F120" s="85">
        <v>100</v>
      </c>
      <c r="G120" s="84"/>
      <c r="H120" s="86">
        <f t="shared" si="6"/>
        <v>0</v>
      </c>
      <c r="I120" s="87"/>
      <c r="J120" s="88"/>
      <c r="K120" s="88"/>
    </row>
    <row r="121" spans="1:11" s="46" customFormat="1" x14ac:dyDescent="0.25">
      <c r="A121" s="76"/>
      <c r="B121" s="77" t="s">
        <v>161</v>
      </c>
      <c r="C121" s="77"/>
      <c r="D121" s="77" t="s">
        <v>74</v>
      </c>
      <c r="E121" s="77" t="s">
        <v>39</v>
      </c>
      <c r="F121" s="78">
        <v>100</v>
      </c>
      <c r="G121" s="77"/>
      <c r="H121" s="79">
        <f t="shared" si="6"/>
        <v>0</v>
      </c>
      <c r="I121" s="80"/>
      <c r="J121" s="81"/>
      <c r="K121" s="81"/>
    </row>
    <row r="122" spans="1:11" s="89" customFormat="1" x14ac:dyDescent="0.25">
      <c r="A122" s="83"/>
      <c r="B122" s="84" t="s">
        <v>176</v>
      </c>
      <c r="C122" s="84"/>
      <c r="D122" s="84" t="s">
        <v>64</v>
      </c>
      <c r="E122" s="84" t="s">
        <v>39</v>
      </c>
      <c r="F122" s="85">
        <v>3408</v>
      </c>
      <c r="G122" s="84"/>
      <c r="H122" s="86">
        <f t="shared" si="6"/>
        <v>0</v>
      </c>
      <c r="I122" s="87"/>
      <c r="J122" s="88"/>
      <c r="K122" s="88"/>
    </row>
    <row r="123" spans="1:11" s="46" customFormat="1" x14ac:dyDescent="0.25">
      <c r="A123" s="76"/>
      <c r="B123" s="77" t="s">
        <v>160</v>
      </c>
      <c r="C123" s="77"/>
      <c r="D123" s="77" t="s">
        <v>64</v>
      </c>
      <c r="E123" s="77" t="s">
        <v>39</v>
      </c>
      <c r="F123" s="78">
        <v>864</v>
      </c>
      <c r="G123" s="77"/>
      <c r="H123" s="79">
        <f t="shared" si="6"/>
        <v>0</v>
      </c>
      <c r="I123" s="80"/>
      <c r="J123" s="81"/>
      <c r="K123" s="81"/>
    </row>
    <row r="124" spans="1:11" s="89" customFormat="1" x14ac:dyDescent="0.25">
      <c r="A124" s="5"/>
      <c r="B124" s="3" t="s">
        <v>58</v>
      </c>
      <c r="C124" s="3"/>
      <c r="D124" s="3" t="s">
        <v>59</v>
      </c>
      <c r="E124" s="3" t="s">
        <v>39</v>
      </c>
      <c r="F124" s="37">
        <f>3000</f>
        <v>3000</v>
      </c>
      <c r="G124" s="3"/>
      <c r="H124" s="11">
        <f t="shared" si="6"/>
        <v>0</v>
      </c>
      <c r="I124" s="4"/>
      <c r="J124" s="49"/>
      <c r="K124" s="49"/>
    </row>
    <row r="125" spans="1:11" s="46" customFormat="1" x14ac:dyDescent="0.25">
      <c r="A125" s="5"/>
      <c r="B125" s="3" t="s">
        <v>46</v>
      </c>
      <c r="C125" s="3"/>
      <c r="D125" s="3" t="s">
        <v>37</v>
      </c>
      <c r="E125" s="3" t="s">
        <v>18</v>
      </c>
      <c r="F125" s="37">
        <v>10</v>
      </c>
      <c r="G125" s="3"/>
      <c r="H125" s="11">
        <f t="shared" si="6"/>
        <v>0</v>
      </c>
      <c r="I125" s="4"/>
      <c r="J125" s="19"/>
      <c r="K125" s="49"/>
    </row>
    <row r="126" spans="1:11" s="46" customFormat="1" x14ac:dyDescent="0.25">
      <c r="A126" s="60"/>
      <c r="B126" s="61" t="s">
        <v>146</v>
      </c>
      <c r="C126" s="61"/>
      <c r="D126" s="61" t="s">
        <v>49</v>
      </c>
      <c r="E126" s="61" t="s">
        <v>18</v>
      </c>
      <c r="F126" s="62">
        <f>10+12</f>
        <v>22</v>
      </c>
      <c r="G126" s="61"/>
      <c r="H126" s="63">
        <f t="shared" si="6"/>
        <v>0</v>
      </c>
      <c r="I126" s="64"/>
      <c r="J126" s="65"/>
      <c r="K126" s="65"/>
    </row>
    <row r="127" spans="1:11" s="46" customFormat="1" x14ac:dyDescent="0.25">
      <c r="A127" s="60"/>
      <c r="B127" s="61" t="s">
        <v>147</v>
      </c>
      <c r="C127" s="61"/>
      <c r="D127" s="61" t="s">
        <v>137</v>
      </c>
      <c r="E127" s="61" t="s">
        <v>39</v>
      </c>
      <c r="F127" s="62">
        <f>144+432</f>
        <v>576</v>
      </c>
      <c r="G127" s="61"/>
      <c r="H127" s="63">
        <f t="shared" si="6"/>
        <v>0</v>
      </c>
      <c r="I127" s="64"/>
      <c r="J127" s="65"/>
      <c r="K127" s="65"/>
    </row>
    <row r="128" spans="1:11" s="46" customFormat="1" x14ac:dyDescent="0.25">
      <c r="A128" s="5"/>
      <c r="B128" s="3" t="s">
        <v>51</v>
      </c>
      <c r="C128" s="3"/>
      <c r="D128" s="3" t="s">
        <v>49</v>
      </c>
      <c r="E128" s="3" t="s">
        <v>18</v>
      </c>
      <c r="F128" s="37">
        <f>15</f>
        <v>15</v>
      </c>
      <c r="G128" s="3"/>
      <c r="H128" s="11">
        <f t="shared" si="6"/>
        <v>0</v>
      </c>
      <c r="I128" s="4"/>
      <c r="J128" s="19"/>
      <c r="K128" s="49"/>
    </row>
    <row r="129" spans="1:11" s="52" customFormat="1" x14ac:dyDescent="0.25">
      <c r="A129" s="60"/>
      <c r="B129" s="61" t="s">
        <v>151</v>
      </c>
      <c r="C129" s="61"/>
      <c r="D129" s="61" t="s">
        <v>37</v>
      </c>
      <c r="E129" s="61" t="s">
        <v>18</v>
      </c>
      <c r="F129" s="62">
        <f>10+20+10</f>
        <v>40</v>
      </c>
      <c r="G129" s="61"/>
      <c r="H129" s="63">
        <f t="shared" si="6"/>
        <v>0</v>
      </c>
      <c r="I129" s="64"/>
      <c r="J129" s="65"/>
      <c r="K129" s="65"/>
    </row>
    <row r="130" spans="1:11" s="82" customFormat="1" x14ac:dyDescent="0.25">
      <c r="A130" s="60"/>
      <c r="B130" s="61" t="s">
        <v>151</v>
      </c>
      <c r="C130" s="61"/>
      <c r="D130" s="61" t="s">
        <v>195</v>
      </c>
      <c r="E130" s="61" t="s">
        <v>39</v>
      </c>
      <c r="F130" s="62">
        <f>100</f>
        <v>100</v>
      </c>
      <c r="G130" s="61"/>
      <c r="H130" s="63">
        <f t="shared" si="6"/>
        <v>0</v>
      </c>
      <c r="I130" s="64"/>
      <c r="J130" s="65"/>
      <c r="K130" s="65"/>
    </row>
    <row r="131" spans="1:11" s="46" customFormat="1" x14ac:dyDescent="0.25">
      <c r="A131" s="5"/>
      <c r="B131" s="3" t="s">
        <v>47</v>
      </c>
      <c r="C131" s="3"/>
      <c r="D131" s="3" t="s">
        <v>37</v>
      </c>
      <c r="E131" s="3" t="s">
        <v>18</v>
      </c>
      <c r="F131" s="37">
        <f>10+46</f>
        <v>56</v>
      </c>
      <c r="G131" s="3"/>
      <c r="H131" s="11">
        <f t="shared" si="6"/>
        <v>0</v>
      </c>
      <c r="I131" s="4"/>
      <c r="J131" s="49"/>
      <c r="K131" s="49"/>
    </row>
    <row r="132" spans="1:11" s="89" customFormat="1" x14ac:dyDescent="0.25">
      <c r="A132" s="5"/>
      <c r="B132" s="3" t="s">
        <v>65</v>
      </c>
      <c r="C132" s="3"/>
      <c r="D132" s="3" t="s">
        <v>114</v>
      </c>
      <c r="E132" s="3" t="s">
        <v>39</v>
      </c>
      <c r="F132" s="37">
        <f>960+1120</f>
        <v>2080</v>
      </c>
      <c r="G132" s="3"/>
      <c r="H132" s="11">
        <f t="shared" si="6"/>
        <v>0</v>
      </c>
      <c r="I132" s="4"/>
      <c r="J132" s="49"/>
      <c r="K132" s="49"/>
    </row>
    <row r="133" spans="1:11" s="46" customFormat="1" x14ac:dyDescent="0.25">
      <c r="A133" s="5"/>
      <c r="B133" s="3" t="s">
        <v>73</v>
      </c>
      <c r="C133" s="3"/>
      <c r="D133" s="3" t="s">
        <v>72</v>
      </c>
      <c r="E133" s="3" t="s">
        <v>39</v>
      </c>
      <c r="F133" s="37">
        <v>400</v>
      </c>
      <c r="G133" s="3"/>
      <c r="H133" s="11">
        <f t="shared" si="6"/>
        <v>0</v>
      </c>
      <c r="I133" s="4"/>
      <c r="J133" s="19"/>
      <c r="K133" s="49"/>
    </row>
    <row r="134" spans="1:11" s="46" customFormat="1" x14ac:dyDescent="0.25">
      <c r="A134" s="5"/>
      <c r="B134" s="3" t="s">
        <v>192</v>
      </c>
      <c r="C134" s="3"/>
      <c r="D134" s="3" t="s">
        <v>116</v>
      </c>
      <c r="E134" s="3" t="s">
        <v>39</v>
      </c>
      <c r="F134" s="37">
        <f>640+2560</f>
        <v>3200</v>
      </c>
      <c r="G134" s="3"/>
      <c r="H134" s="11">
        <f t="shared" si="6"/>
        <v>0</v>
      </c>
      <c r="I134" s="4"/>
      <c r="J134" s="19"/>
      <c r="K134" s="49"/>
    </row>
    <row r="135" spans="1:11" s="89" customFormat="1" x14ac:dyDescent="0.25">
      <c r="A135" s="5"/>
      <c r="B135" s="3" t="s">
        <v>191</v>
      </c>
      <c r="C135" s="3"/>
      <c r="D135" s="3" t="s">
        <v>115</v>
      </c>
      <c r="E135" s="3" t="s">
        <v>39</v>
      </c>
      <c r="F135" s="37">
        <v>192</v>
      </c>
      <c r="G135" s="3"/>
      <c r="H135" s="11">
        <f t="shared" si="6"/>
        <v>0</v>
      </c>
      <c r="I135" s="4"/>
      <c r="J135" s="49"/>
      <c r="K135" s="49"/>
    </row>
    <row r="136" spans="1:11" s="82" customFormat="1" x14ac:dyDescent="0.25">
      <c r="A136" s="60"/>
      <c r="B136" s="61" t="s">
        <v>162</v>
      </c>
      <c r="C136" s="61"/>
      <c r="D136" s="61" t="s">
        <v>37</v>
      </c>
      <c r="E136" s="61" t="s">
        <v>29</v>
      </c>
      <c r="F136" s="62">
        <f>10+47+4</f>
        <v>61</v>
      </c>
      <c r="G136" s="61"/>
      <c r="H136" s="63">
        <f t="shared" si="6"/>
        <v>0</v>
      </c>
      <c r="I136" s="64"/>
      <c r="J136" s="65"/>
      <c r="K136" s="65"/>
    </row>
    <row r="137" spans="1:11" s="46" customFormat="1" x14ac:dyDescent="0.25">
      <c r="A137" s="60"/>
      <c r="B137" s="61" t="s">
        <v>150</v>
      </c>
      <c r="C137" s="61"/>
      <c r="D137" s="61" t="s">
        <v>37</v>
      </c>
      <c r="E137" s="61" t="s">
        <v>29</v>
      </c>
      <c r="F137" s="62">
        <f>10+35+4</f>
        <v>49</v>
      </c>
      <c r="G137" s="61"/>
      <c r="H137" s="63">
        <f t="shared" si="6"/>
        <v>0</v>
      </c>
      <c r="I137" s="64"/>
      <c r="J137" s="65"/>
      <c r="K137" s="65"/>
    </row>
    <row r="138" spans="1:11" s="46" customFormat="1" x14ac:dyDescent="0.25">
      <c r="A138" s="5"/>
      <c r="B138" s="3" t="s">
        <v>56</v>
      </c>
      <c r="C138" s="3"/>
      <c r="D138" s="3" t="s">
        <v>57</v>
      </c>
      <c r="E138" s="3" t="s">
        <v>39</v>
      </c>
      <c r="F138" s="37">
        <f>1600+1600</f>
        <v>3200</v>
      </c>
      <c r="G138" s="3"/>
      <c r="H138" s="11">
        <f t="shared" si="6"/>
        <v>0</v>
      </c>
      <c r="I138" s="4"/>
      <c r="J138" s="19"/>
      <c r="K138" s="49"/>
    </row>
    <row r="139" spans="1:11" s="46" customFormat="1" x14ac:dyDescent="0.25">
      <c r="A139" s="5"/>
      <c r="B139" s="3" t="s">
        <v>52</v>
      </c>
      <c r="C139" s="3"/>
      <c r="D139" s="3" t="s">
        <v>49</v>
      </c>
      <c r="E139" s="3" t="s">
        <v>29</v>
      </c>
      <c r="F139" s="37">
        <f>10+32</f>
        <v>42</v>
      </c>
      <c r="G139" s="3"/>
      <c r="H139" s="11">
        <f t="shared" si="6"/>
        <v>0</v>
      </c>
      <c r="I139" s="4"/>
      <c r="J139" s="49"/>
      <c r="K139" s="49"/>
    </row>
    <row r="140" spans="1:11" s="46" customFormat="1" ht="19.5" thickBot="1" x14ac:dyDescent="0.3">
      <c r="A140" s="140" t="s">
        <v>106</v>
      </c>
      <c r="B140" s="141"/>
      <c r="C140" s="141"/>
      <c r="D140" s="141"/>
      <c r="E140" s="141"/>
      <c r="F140" s="141"/>
      <c r="G140" s="141"/>
      <c r="H140" s="38">
        <f>SUM(H61:H139)</f>
        <v>0</v>
      </c>
      <c r="I140" s="38">
        <f>SUM(I61:I139)</f>
        <v>0</v>
      </c>
      <c r="J140" s="43"/>
      <c r="K140" s="43"/>
    </row>
    <row r="141" spans="1:11" s="46" customFormat="1" x14ac:dyDescent="0.25"/>
    <row r="142" spans="1:11" s="2" customFormat="1" ht="30" customHeight="1" thickBot="1" x14ac:dyDescent="0.3">
      <c r="A142" s="145" t="s">
        <v>172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</row>
    <row r="143" spans="1:11" ht="30" customHeight="1" thickBot="1" x14ac:dyDescent="0.3">
      <c r="A143" s="25" t="s">
        <v>98</v>
      </c>
      <c r="B143" s="26" t="s">
        <v>0</v>
      </c>
      <c r="C143" s="26" t="s">
        <v>1</v>
      </c>
      <c r="D143" s="26" t="s">
        <v>2</v>
      </c>
      <c r="E143" s="26" t="s">
        <v>3</v>
      </c>
      <c r="F143" s="26" t="s">
        <v>4</v>
      </c>
      <c r="G143" s="26" t="s">
        <v>111</v>
      </c>
      <c r="H143" s="26" t="s">
        <v>99</v>
      </c>
      <c r="I143" s="26" t="s">
        <v>100</v>
      </c>
      <c r="J143" s="23" t="s">
        <v>105</v>
      </c>
      <c r="K143" s="23" t="s">
        <v>139</v>
      </c>
    </row>
    <row r="144" spans="1:11" ht="15" customHeight="1" x14ac:dyDescent="0.25">
      <c r="A144" s="60"/>
      <c r="B144" s="61" t="s">
        <v>142</v>
      </c>
      <c r="C144" s="61"/>
      <c r="D144" s="61" t="s">
        <v>80</v>
      </c>
      <c r="E144" s="61" t="s">
        <v>29</v>
      </c>
      <c r="F144" s="61">
        <f>30+500+100</f>
        <v>630</v>
      </c>
      <c r="G144" s="61"/>
      <c r="H144" s="64">
        <f t="shared" ref="H144:H162" si="7">F144*G144</f>
        <v>0</v>
      </c>
      <c r="I144" s="64"/>
      <c r="J144" s="65"/>
      <c r="K144" s="65"/>
    </row>
    <row r="145" spans="1:11" s="89" customFormat="1" ht="15" customHeight="1" x14ac:dyDescent="0.25">
      <c r="A145" s="83"/>
      <c r="B145" s="84" t="s">
        <v>79</v>
      </c>
      <c r="C145" s="84"/>
      <c r="D145" s="84" t="s">
        <v>80</v>
      </c>
      <c r="E145" s="84" t="s">
        <v>29</v>
      </c>
      <c r="F145" s="84">
        <f>340</f>
        <v>340</v>
      </c>
      <c r="G145" s="84"/>
      <c r="H145" s="87">
        <f t="shared" si="7"/>
        <v>0</v>
      </c>
      <c r="I145" s="87"/>
      <c r="J145" s="88"/>
      <c r="K145" s="88"/>
    </row>
    <row r="146" spans="1:11" ht="15" customHeight="1" x14ac:dyDescent="0.25">
      <c r="A146" s="5"/>
      <c r="B146" s="3" t="s">
        <v>79</v>
      </c>
      <c r="C146" s="3"/>
      <c r="D146" s="3" t="s">
        <v>81</v>
      </c>
      <c r="E146" s="3" t="s">
        <v>29</v>
      </c>
      <c r="F146" s="3">
        <f>4+10</f>
        <v>14</v>
      </c>
      <c r="G146" s="3"/>
      <c r="H146" s="4">
        <f t="shared" si="7"/>
        <v>0</v>
      </c>
      <c r="I146" s="4"/>
      <c r="J146" s="19"/>
      <c r="K146" s="49"/>
    </row>
    <row r="147" spans="1:11" ht="15" customHeight="1" x14ac:dyDescent="0.25">
      <c r="A147" s="5"/>
      <c r="B147" s="3" t="s">
        <v>90</v>
      </c>
      <c r="C147" s="3"/>
      <c r="D147" s="3" t="s">
        <v>91</v>
      </c>
      <c r="E147" s="3" t="s">
        <v>21</v>
      </c>
      <c r="F147" s="3">
        <f>45+42+6</f>
        <v>93</v>
      </c>
      <c r="G147" s="3"/>
      <c r="H147" s="4">
        <f t="shared" si="7"/>
        <v>0</v>
      </c>
      <c r="I147" s="4"/>
      <c r="J147" s="19"/>
      <c r="K147" s="49"/>
    </row>
    <row r="148" spans="1:11" ht="15" customHeight="1" x14ac:dyDescent="0.25">
      <c r="A148" s="5"/>
      <c r="B148" s="3" t="s">
        <v>95</v>
      </c>
      <c r="C148" s="3"/>
      <c r="D148" s="3" t="s">
        <v>91</v>
      </c>
      <c r="E148" s="3" t="s">
        <v>21</v>
      </c>
      <c r="F148" s="3">
        <f>84+234</f>
        <v>318</v>
      </c>
      <c r="G148" s="3"/>
      <c r="H148" s="4">
        <f t="shared" si="7"/>
        <v>0</v>
      </c>
      <c r="I148" s="4"/>
      <c r="J148" s="19"/>
      <c r="K148" s="49"/>
    </row>
    <row r="149" spans="1:11" ht="15" customHeight="1" x14ac:dyDescent="0.25">
      <c r="A149" s="5"/>
      <c r="B149" s="3" t="s">
        <v>96</v>
      </c>
      <c r="C149" s="3"/>
      <c r="D149" s="3" t="s">
        <v>91</v>
      </c>
      <c r="E149" s="3" t="s">
        <v>21</v>
      </c>
      <c r="F149" s="3">
        <f>240+450+1184+60</f>
        <v>1934</v>
      </c>
      <c r="G149" s="3"/>
      <c r="H149" s="4">
        <f t="shared" si="7"/>
        <v>0</v>
      </c>
      <c r="I149" s="4"/>
      <c r="J149" s="19"/>
      <c r="K149" s="49"/>
    </row>
    <row r="150" spans="1:11" ht="15" customHeight="1" x14ac:dyDescent="0.25">
      <c r="A150" s="69" t="s">
        <v>140</v>
      </c>
      <c r="B150" s="70" t="s">
        <v>141</v>
      </c>
      <c r="C150" s="61"/>
      <c r="D150" s="61" t="s">
        <v>93</v>
      </c>
      <c r="E150" s="61" t="s">
        <v>21</v>
      </c>
      <c r="F150" s="61">
        <f>20+200+100+240</f>
        <v>560</v>
      </c>
      <c r="G150" s="61"/>
      <c r="H150" s="64">
        <f t="shared" si="7"/>
        <v>0</v>
      </c>
      <c r="I150" s="64"/>
      <c r="J150" s="65"/>
      <c r="K150" s="65"/>
    </row>
    <row r="151" spans="1:11" s="103" customFormat="1" ht="15" customHeight="1" x14ac:dyDescent="0.25">
      <c r="A151" s="100"/>
      <c r="B151" s="93" t="s">
        <v>177</v>
      </c>
      <c r="C151" s="93"/>
      <c r="D151" s="93" t="s">
        <v>93</v>
      </c>
      <c r="E151" s="93" t="s">
        <v>21</v>
      </c>
      <c r="F151" s="93">
        <v>60</v>
      </c>
      <c r="G151" s="93"/>
      <c r="H151" s="101">
        <f t="shared" si="7"/>
        <v>0</v>
      </c>
      <c r="I151" s="101"/>
      <c r="J151" s="102"/>
      <c r="K151" s="102"/>
    </row>
    <row r="152" spans="1:11" ht="15" customHeight="1" x14ac:dyDescent="0.25">
      <c r="A152" s="5"/>
      <c r="B152" s="3" t="s">
        <v>94</v>
      </c>
      <c r="C152" s="3"/>
      <c r="D152" s="3" t="s">
        <v>91</v>
      </c>
      <c r="E152" s="3" t="s">
        <v>21</v>
      </c>
      <c r="F152" s="3">
        <v>80</v>
      </c>
      <c r="G152" s="3"/>
      <c r="H152" s="4">
        <f t="shared" si="7"/>
        <v>0</v>
      </c>
      <c r="I152" s="4"/>
      <c r="J152" s="19"/>
      <c r="K152" s="49"/>
    </row>
    <row r="153" spans="1:11" s="41" customFormat="1" ht="15" customHeight="1" x14ac:dyDescent="0.25">
      <c r="A153" s="5"/>
      <c r="B153" s="3" t="s">
        <v>126</v>
      </c>
      <c r="C153" s="3"/>
      <c r="D153" s="3" t="s">
        <v>20</v>
      </c>
      <c r="E153" s="3" t="s">
        <v>21</v>
      </c>
      <c r="F153" s="3">
        <v>18</v>
      </c>
      <c r="G153" s="3"/>
      <c r="H153" s="4">
        <f t="shared" si="7"/>
        <v>0</v>
      </c>
      <c r="I153" s="4"/>
      <c r="J153" s="19"/>
      <c r="K153" s="49"/>
    </row>
    <row r="154" spans="1:11" ht="15" customHeight="1" x14ac:dyDescent="0.25">
      <c r="A154" s="5"/>
      <c r="B154" s="3" t="s">
        <v>82</v>
      </c>
      <c r="C154" s="3"/>
      <c r="D154" s="3" t="s">
        <v>20</v>
      </c>
      <c r="E154" s="3" t="s">
        <v>21</v>
      </c>
      <c r="F154" s="3">
        <f>220+500+168</f>
        <v>888</v>
      </c>
      <c r="G154" s="3"/>
      <c r="H154" s="4">
        <f t="shared" si="7"/>
        <v>0</v>
      </c>
      <c r="I154" s="4"/>
      <c r="J154" s="19"/>
      <c r="K154" s="49"/>
    </row>
    <row r="155" spans="1:11" ht="15" customHeight="1" x14ac:dyDescent="0.25">
      <c r="A155" s="5"/>
      <c r="B155" s="3" t="s">
        <v>82</v>
      </c>
      <c r="C155" s="3"/>
      <c r="D155" s="3" t="s">
        <v>83</v>
      </c>
      <c r="E155" s="3" t="s">
        <v>21</v>
      </c>
      <c r="F155" s="3">
        <f>240+300+370</f>
        <v>910</v>
      </c>
      <c r="G155" s="3"/>
      <c r="H155" s="4">
        <f t="shared" si="7"/>
        <v>0</v>
      </c>
      <c r="I155" s="4"/>
      <c r="J155" s="19"/>
      <c r="K155" s="49"/>
    </row>
    <row r="156" spans="1:11" s="82" customFormat="1" ht="15" customHeight="1" x14ac:dyDescent="0.25">
      <c r="A156" s="5"/>
      <c r="B156" s="3" t="s">
        <v>179</v>
      </c>
      <c r="C156" s="3"/>
      <c r="D156" s="3" t="s">
        <v>83</v>
      </c>
      <c r="E156" s="3" t="s">
        <v>21</v>
      </c>
      <c r="F156" s="3">
        <f>320+40</f>
        <v>360</v>
      </c>
      <c r="G156" s="3"/>
      <c r="H156" s="4">
        <f t="shared" si="7"/>
        <v>0</v>
      </c>
      <c r="I156" s="4"/>
      <c r="J156" s="49"/>
      <c r="K156" s="49"/>
    </row>
    <row r="157" spans="1:11" ht="15" customHeight="1" x14ac:dyDescent="0.25">
      <c r="A157" s="5"/>
      <c r="B157" s="3" t="s">
        <v>89</v>
      </c>
      <c r="C157" s="3"/>
      <c r="D157" s="3" t="s">
        <v>23</v>
      </c>
      <c r="E157" s="3" t="s">
        <v>21</v>
      </c>
      <c r="F157" s="3">
        <f>25+125+100</f>
        <v>250</v>
      </c>
      <c r="G157" s="3"/>
      <c r="H157" s="4">
        <f t="shared" si="7"/>
        <v>0</v>
      </c>
      <c r="I157" s="4"/>
      <c r="J157" s="19"/>
      <c r="K157" s="49"/>
    </row>
    <row r="158" spans="1:11" ht="15" customHeight="1" x14ac:dyDescent="0.25">
      <c r="A158" s="5"/>
      <c r="B158" s="3" t="s">
        <v>84</v>
      </c>
      <c r="C158" s="3"/>
      <c r="D158" s="3" t="s">
        <v>85</v>
      </c>
      <c r="E158" s="3" t="s">
        <v>86</v>
      </c>
      <c r="F158" s="3">
        <f>5600+9000+630</f>
        <v>15230</v>
      </c>
      <c r="G158" s="3"/>
      <c r="H158" s="4">
        <f t="shared" si="7"/>
        <v>0</v>
      </c>
      <c r="I158" s="4"/>
      <c r="J158" s="19"/>
      <c r="K158" s="49"/>
    </row>
    <row r="159" spans="1:11" ht="15" customHeight="1" x14ac:dyDescent="0.25">
      <c r="A159" s="5"/>
      <c r="B159" s="3" t="s">
        <v>87</v>
      </c>
      <c r="C159" s="3"/>
      <c r="D159" s="3" t="s">
        <v>88</v>
      </c>
      <c r="E159" s="3" t="s">
        <v>21</v>
      </c>
      <c r="F159" s="3">
        <f>86+380+1016+250</f>
        <v>1732</v>
      </c>
      <c r="G159" s="3"/>
      <c r="H159" s="4">
        <f t="shared" si="7"/>
        <v>0</v>
      </c>
      <c r="I159" s="4"/>
      <c r="J159" s="19"/>
      <c r="K159" s="49"/>
    </row>
    <row r="160" spans="1:11" s="89" customFormat="1" ht="15" customHeight="1" x14ac:dyDescent="0.25">
      <c r="A160" s="83"/>
      <c r="B160" s="84" t="s">
        <v>212</v>
      </c>
      <c r="C160" s="84"/>
      <c r="D160" s="84" t="s">
        <v>227</v>
      </c>
      <c r="E160" s="84" t="s">
        <v>228</v>
      </c>
      <c r="F160" s="84">
        <v>90</v>
      </c>
      <c r="G160" s="84"/>
      <c r="H160" s="4">
        <f t="shared" si="7"/>
        <v>0</v>
      </c>
      <c r="I160" s="87"/>
      <c r="J160" s="88"/>
      <c r="K160" s="88"/>
    </row>
    <row r="161" spans="1:11" s="35" customFormat="1" ht="15" customHeight="1" x14ac:dyDescent="0.25">
      <c r="A161" s="5"/>
      <c r="B161" s="3" t="s">
        <v>125</v>
      </c>
      <c r="C161" s="3"/>
      <c r="D161" s="3" t="s">
        <v>118</v>
      </c>
      <c r="E161" s="3" t="s">
        <v>21</v>
      </c>
      <c r="F161" s="3">
        <f>18+13</f>
        <v>31</v>
      </c>
      <c r="G161" s="3"/>
      <c r="H161" s="4">
        <f t="shared" si="7"/>
        <v>0</v>
      </c>
      <c r="I161" s="4"/>
      <c r="J161" s="19"/>
      <c r="K161" s="49"/>
    </row>
    <row r="162" spans="1:11" s="35" customFormat="1" ht="15" customHeight="1" thickBot="1" x14ac:dyDescent="0.3">
      <c r="A162" s="14"/>
      <c r="B162" s="15" t="s">
        <v>124</v>
      </c>
      <c r="C162" s="15"/>
      <c r="D162" s="15" t="s">
        <v>118</v>
      </c>
      <c r="E162" s="15" t="s">
        <v>21</v>
      </c>
      <c r="F162" s="3">
        <f>5+34</f>
        <v>39</v>
      </c>
      <c r="G162" s="15"/>
      <c r="H162" s="40">
        <f t="shared" si="7"/>
        <v>0</v>
      </c>
      <c r="I162" s="40"/>
      <c r="J162" s="20"/>
      <c r="K162" s="50"/>
    </row>
    <row r="163" spans="1:11" ht="20.25" customHeight="1" thickBot="1" x14ac:dyDescent="0.3">
      <c r="A163" s="137" t="s">
        <v>10</v>
      </c>
      <c r="B163" s="138"/>
      <c r="C163" s="138"/>
      <c r="D163" s="138"/>
      <c r="E163" s="138"/>
      <c r="F163" s="138"/>
      <c r="G163" s="139"/>
      <c r="H163" s="57">
        <f>SUM(H144:H159)</f>
        <v>0</v>
      </c>
      <c r="I163" s="38">
        <f>SUM(I144:I159)</f>
        <v>0</v>
      </c>
      <c r="J163" s="39"/>
      <c r="K163" s="39"/>
    </row>
    <row r="165" spans="1:11" s="53" customFormat="1" ht="21.75" customHeight="1" thickBot="1" x14ac:dyDescent="0.3">
      <c r="A165" s="145" t="s">
        <v>173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</row>
    <row r="166" spans="1:11" s="53" customFormat="1" ht="48" thickBot="1" x14ac:dyDescent="0.3">
      <c r="A166" s="25" t="s">
        <v>98</v>
      </c>
      <c r="B166" s="26" t="s">
        <v>0</v>
      </c>
      <c r="C166" s="26" t="s">
        <v>1</v>
      </c>
      <c r="D166" s="26" t="s">
        <v>2</v>
      </c>
      <c r="E166" s="26" t="s">
        <v>3</v>
      </c>
      <c r="F166" s="26" t="s">
        <v>4</v>
      </c>
      <c r="G166" s="26" t="s">
        <v>111</v>
      </c>
      <c r="H166" s="26" t="s">
        <v>99</v>
      </c>
      <c r="I166" s="26" t="s">
        <v>100</v>
      </c>
      <c r="J166" s="23" t="s">
        <v>105</v>
      </c>
      <c r="K166" s="23" t="s">
        <v>139</v>
      </c>
    </row>
    <row r="167" spans="1:11" s="53" customFormat="1" x14ac:dyDescent="0.25">
      <c r="A167" s="5"/>
      <c r="B167" s="3" t="s">
        <v>79</v>
      </c>
      <c r="C167" s="3"/>
      <c r="D167" s="3" t="s">
        <v>80</v>
      </c>
      <c r="E167" s="3" t="s">
        <v>29</v>
      </c>
      <c r="F167" s="3">
        <v>100</v>
      </c>
      <c r="G167" s="3"/>
      <c r="H167" s="4">
        <f t="shared" ref="H167:H170" si="8">F167*G167</f>
        <v>0</v>
      </c>
      <c r="I167" s="4"/>
      <c r="J167" s="49"/>
      <c r="K167" s="49"/>
    </row>
    <row r="168" spans="1:11" s="53" customFormat="1" ht="15.75" x14ac:dyDescent="0.25">
      <c r="A168" s="30" t="s">
        <v>140</v>
      </c>
      <c r="B168" s="33" t="s">
        <v>92</v>
      </c>
      <c r="C168" s="3"/>
      <c r="D168" s="3" t="s">
        <v>93</v>
      </c>
      <c r="E168" s="3" t="s">
        <v>21</v>
      </c>
      <c r="F168" s="3">
        <v>200</v>
      </c>
      <c r="G168" s="3"/>
      <c r="H168" s="4">
        <f t="shared" si="8"/>
        <v>0</v>
      </c>
      <c r="I168" s="4"/>
      <c r="J168" s="49"/>
      <c r="K168" s="49"/>
    </row>
    <row r="169" spans="1:11" s="53" customFormat="1" x14ac:dyDescent="0.25">
      <c r="A169" s="5"/>
      <c r="B169" s="3" t="s">
        <v>126</v>
      </c>
      <c r="C169" s="3"/>
      <c r="D169" s="3" t="s">
        <v>20</v>
      </c>
      <c r="E169" s="3" t="s">
        <v>21</v>
      </c>
      <c r="F169" s="3">
        <v>800</v>
      </c>
      <c r="G169" s="3"/>
      <c r="H169" s="4">
        <f t="shared" si="8"/>
        <v>0</v>
      </c>
      <c r="I169" s="4"/>
      <c r="J169" s="49"/>
      <c r="K169" s="49"/>
    </row>
    <row r="170" spans="1:11" s="53" customFormat="1" ht="15.75" thickBot="1" x14ac:dyDescent="0.3">
      <c r="A170" s="6"/>
      <c r="B170" s="7" t="s">
        <v>82</v>
      </c>
      <c r="C170" s="7"/>
      <c r="D170" s="7" t="s">
        <v>20</v>
      </c>
      <c r="E170" s="7" t="s">
        <v>21</v>
      </c>
      <c r="F170" s="32">
        <v>102</v>
      </c>
      <c r="G170" s="7"/>
      <c r="H170" s="40">
        <f t="shared" si="8"/>
        <v>0</v>
      </c>
      <c r="I170" s="40"/>
      <c r="J170" s="50"/>
      <c r="K170" s="50"/>
    </row>
    <row r="171" spans="1:11" s="53" customFormat="1" ht="19.5" thickBot="1" x14ac:dyDescent="0.3">
      <c r="A171" s="142" t="s">
        <v>10</v>
      </c>
      <c r="B171" s="143"/>
      <c r="C171" s="143"/>
      <c r="D171" s="143"/>
      <c r="E171" s="143"/>
      <c r="F171" s="143"/>
      <c r="G171" s="144"/>
      <c r="H171" s="38">
        <f>SUM(H167:H170)</f>
        <v>0</v>
      </c>
      <c r="I171" s="38">
        <f>SUM(I167:I170)</f>
        <v>0</v>
      </c>
      <c r="J171" s="39"/>
      <c r="K171" s="39"/>
    </row>
    <row r="172" spans="1:11" s="53" customFormat="1" x14ac:dyDescent="0.25"/>
    <row r="173" spans="1:11" s="82" customFormat="1" x14ac:dyDescent="0.25"/>
    <row r="174" spans="1:11" s="2" customFormat="1" ht="15.75" thickBot="1" x14ac:dyDescent="0.3">
      <c r="A174" s="82"/>
      <c r="B174" s="82"/>
      <c r="C174" s="82"/>
      <c r="D174" s="82"/>
      <c r="E174" s="82"/>
      <c r="F174" s="82"/>
      <c r="G174" s="82"/>
      <c r="H174" s="82"/>
      <c r="I174" s="82"/>
      <c r="J174" s="82"/>
    </row>
    <row r="175" spans="1:11" ht="21" x14ac:dyDescent="0.25">
      <c r="A175" s="146" t="s">
        <v>226</v>
      </c>
      <c r="B175" s="147"/>
      <c r="C175" s="147"/>
      <c r="D175" s="147"/>
      <c r="E175" s="147"/>
      <c r="F175" s="147"/>
      <c r="G175" s="147"/>
      <c r="H175" s="147"/>
      <c r="I175" s="147"/>
      <c r="J175" s="148"/>
      <c r="K175" s="82"/>
    </row>
    <row r="176" spans="1:11" ht="21" x14ac:dyDescent="0.25">
      <c r="A176" s="149" t="s">
        <v>219</v>
      </c>
      <c r="B176" s="150"/>
      <c r="C176" s="150"/>
      <c r="D176" s="150"/>
      <c r="E176" s="150"/>
      <c r="F176" s="150"/>
      <c r="G176" s="150"/>
      <c r="H176" s="150"/>
      <c r="I176" s="150"/>
      <c r="J176" s="151"/>
      <c r="K176" s="82"/>
    </row>
    <row r="177" spans="1:11" ht="21" x14ac:dyDescent="0.25">
      <c r="A177" s="149" t="s">
        <v>220</v>
      </c>
      <c r="B177" s="150"/>
      <c r="C177" s="150"/>
      <c r="D177" s="150"/>
      <c r="E177" s="150"/>
      <c r="F177" s="150"/>
      <c r="G177" s="150"/>
      <c r="H177" s="150"/>
      <c r="I177" s="150"/>
      <c r="J177" s="151"/>
      <c r="K177" s="82"/>
    </row>
    <row r="178" spans="1:11" ht="21.75" thickBot="1" x14ac:dyDescent="0.3">
      <c r="A178" s="152" t="s">
        <v>221</v>
      </c>
      <c r="B178" s="153"/>
      <c r="C178" s="153"/>
      <c r="D178" s="153"/>
      <c r="E178" s="153"/>
      <c r="F178" s="153"/>
      <c r="G178" s="153"/>
      <c r="H178" s="153"/>
      <c r="I178" s="153"/>
      <c r="J178" s="154"/>
      <c r="K178" s="82"/>
    </row>
    <row r="179" spans="1:11" x14ac:dyDescent="0.25">
      <c r="A179" s="155" t="s">
        <v>222</v>
      </c>
      <c r="B179" s="155"/>
      <c r="C179" s="155"/>
      <c r="D179" s="155"/>
      <c r="E179" s="155"/>
      <c r="F179" s="155"/>
      <c r="G179" s="155"/>
      <c r="H179" s="155"/>
      <c r="I179" s="155"/>
      <c r="J179" s="155"/>
      <c r="K179" s="82"/>
    </row>
    <row r="180" spans="1:11" ht="15.75" thickBot="1" x14ac:dyDescent="0.3">
      <c r="A180" s="156" t="s">
        <v>223</v>
      </c>
      <c r="B180" s="156"/>
      <c r="C180" s="156"/>
      <c r="D180" s="156"/>
      <c r="E180" s="156"/>
      <c r="F180" s="156"/>
      <c r="G180" s="156"/>
      <c r="H180" s="156"/>
      <c r="I180" s="156"/>
      <c r="J180" s="156"/>
      <c r="K180" s="82"/>
    </row>
    <row r="181" spans="1:11" ht="21.75" thickBot="1" x14ac:dyDescent="0.3">
      <c r="A181" s="117" t="s">
        <v>224</v>
      </c>
      <c r="B181" s="118"/>
      <c r="C181" s="118"/>
      <c r="D181" s="118"/>
      <c r="E181" s="118"/>
      <c r="F181" s="118"/>
      <c r="G181" s="118"/>
      <c r="H181" s="118"/>
      <c r="I181" s="118"/>
      <c r="J181" s="119"/>
      <c r="K181" s="82"/>
    </row>
    <row r="182" spans="1:11" x14ac:dyDescent="0.2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</row>
    <row r="183" spans="1:11" ht="15.75" thickBot="1" x14ac:dyDescent="0.3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</row>
    <row r="184" spans="1:11" x14ac:dyDescent="0.25">
      <c r="A184" s="120" t="s">
        <v>225</v>
      </c>
      <c r="B184" s="121"/>
      <c r="C184" s="121"/>
      <c r="D184" s="121"/>
      <c r="E184" s="121"/>
      <c r="F184" s="121"/>
      <c r="G184" s="121"/>
      <c r="H184" s="121"/>
      <c r="I184" s="121"/>
      <c r="J184" s="122"/>
      <c r="K184" s="82"/>
    </row>
    <row r="185" spans="1:11" x14ac:dyDescent="0.25">
      <c r="A185" s="123"/>
      <c r="B185" s="124"/>
      <c r="C185" s="124"/>
      <c r="D185" s="124"/>
      <c r="E185" s="124"/>
      <c r="F185" s="124"/>
      <c r="G185" s="124"/>
      <c r="H185" s="124"/>
      <c r="I185" s="124"/>
      <c r="J185" s="125"/>
      <c r="K185" s="82"/>
    </row>
    <row r="186" spans="1:11" x14ac:dyDescent="0.25">
      <c r="A186" s="126"/>
      <c r="B186" s="127"/>
      <c r="C186" s="127"/>
      <c r="D186" s="127"/>
      <c r="E186" s="127"/>
      <c r="F186" s="127"/>
      <c r="G186" s="127"/>
      <c r="H186" s="127"/>
      <c r="I186" s="127"/>
      <c r="J186" s="128"/>
      <c r="K186" s="82"/>
    </row>
    <row r="187" spans="1:11" x14ac:dyDescent="0.25">
      <c r="A187" s="126"/>
      <c r="B187" s="127"/>
      <c r="C187" s="127"/>
      <c r="D187" s="127"/>
      <c r="E187" s="127"/>
      <c r="F187" s="127"/>
      <c r="G187" s="127"/>
      <c r="H187" s="127"/>
      <c r="I187" s="127"/>
      <c r="J187" s="128"/>
      <c r="K187" s="82"/>
    </row>
    <row r="188" spans="1:11" x14ac:dyDescent="0.25">
      <c r="A188" s="126"/>
      <c r="B188" s="127"/>
      <c r="C188" s="127"/>
      <c r="D188" s="127"/>
      <c r="E188" s="127"/>
      <c r="F188" s="127"/>
      <c r="G188" s="127"/>
      <c r="H188" s="127"/>
      <c r="I188" s="127"/>
      <c r="J188" s="128"/>
      <c r="K188" s="82"/>
    </row>
    <row r="189" spans="1:11" ht="15.75" thickBot="1" x14ac:dyDescent="0.3">
      <c r="A189" s="129"/>
      <c r="B189" s="130"/>
      <c r="C189" s="130"/>
      <c r="D189" s="130"/>
      <c r="E189" s="130"/>
      <c r="F189" s="130"/>
      <c r="G189" s="130"/>
      <c r="H189" s="130"/>
      <c r="I189" s="130"/>
      <c r="J189" s="131"/>
      <c r="K189" s="82"/>
    </row>
  </sheetData>
  <sortState ref="A65:K130">
    <sortCondition ref="B65:B130"/>
  </sortState>
  <mergeCells count="34">
    <mergeCell ref="A180:J180"/>
    <mergeCell ref="A7:K7"/>
    <mergeCell ref="A17:K17"/>
    <mergeCell ref="A25:K25"/>
    <mergeCell ref="A36:K36"/>
    <mergeCell ref="A43:K43"/>
    <mergeCell ref="A22:G22"/>
    <mergeCell ref="A23:I23"/>
    <mergeCell ref="A14:G14"/>
    <mergeCell ref="A34:G34"/>
    <mergeCell ref="A41:G41"/>
    <mergeCell ref="A15:I15"/>
    <mergeCell ref="A35:I35"/>
    <mergeCell ref="A175:J175"/>
    <mergeCell ref="A176:J176"/>
    <mergeCell ref="A177:J177"/>
    <mergeCell ref="A178:J178"/>
    <mergeCell ref="A179:J179"/>
    <mergeCell ref="A181:J181"/>
    <mergeCell ref="A184:J185"/>
    <mergeCell ref="A186:J189"/>
    <mergeCell ref="A1:K1"/>
    <mergeCell ref="A2:K2"/>
    <mergeCell ref="A4:K4"/>
    <mergeCell ref="A5:K5"/>
    <mergeCell ref="A3:K3"/>
    <mergeCell ref="A57:G57"/>
    <mergeCell ref="A58:I58"/>
    <mergeCell ref="A163:G163"/>
    <mergeCell ref="A140:G140"/>
    <mergeCell ref="A171:G171"/>
    <mergeCell ref="A59:K59"/>
    <mergeCell ref="A142:K142"/>
    <mergeCell ref="A165:K16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Récapitulatif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2024-03-22T14:23:16Z</dcterms:modified>
</cp:coreProperties>
</file>